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pedu-my.sharepoint.com/personal/sergio_pinto_esap_edu_co/Documents/Alcaldía Sabana de Torres/Plan de Desarrollo Municipal - PDM/Inst. Planeación 2025/"/>
    </mc:Choice>
  </mc:AlternateContent>
  <xr:revisionPtr revIDLastSave="2125" documentId="8_{C2990FBA-B814-48E8-BB9C-8CDBF93A3342}" xr6:coauthVersionLast="47" xr6:coauthVersionMax="47" xr10:uidLastSave="{DFCA71C0-A63E-4EC0-A3FE-6D964A5BEAC4}"/>
  <bookViews>
    <workbookView xWindow="-120" yWindow="-120" windowWidth="20730" windowHeight="11160" xr2:uid="{ED39E428-A12C-4E23-B92E-B6D064BFBDB3}"/>
  </bookViews>
  <sheets>
    <sheet name="POAI_2025" sheetId="9" r:id="rId1"/>
    <sheet name="Listas" sheetId="6" state="hidden" r:id="rId2"/>
  </sheets>
  <externalReferences>
    <externalReference r:id="rId3"/>
  </externalReferences>
  <definedNames>
    <definedName name="_xlnm._FilterDatabase" localSheetId="0" hidden="1">POAI_2025!$A$5:$AL$145</definedName>
    <definedName name="_RelaciónODS">[1]ODS!$A$2:$A$19</definedName>
    <definedName name="Sectores_de_inversión">[1]Catálogo!$B$5:$B$21</definedName>
    <definedName name="Víctimas">[1]Víctimas!$A$2:$A$25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9" l="1"/>
  <c r="AL145" i="9"/>
  <c r="AL144" i="9"/>
  <c r="AL143" i="9"/>
  <c r="AL142" i="9"/>
  <c r="AL141" i="9"/>
  <c r="AL140" i="9"/>
  <c r="AL139" i="9"/>
  <c r="AL138" i="9"/>
  <c r="AL137" i="9"/>
  <c r="V136" i="9"/>
  <c r="AL136" i="9" s="1"/>
  <c r="U136" i="9"/>
  <c r="AL135" i="9"/>
  <c r="AL134" i="9"/>
  <c r="AL133" i="9"/>
  <c r="AL132" i="9"/>
  <c r="AL131" i="9"/>
  <c r="AL130" i="9"/>
  <c r="AL129" i="9"/>
  <c r="AL128" i="9"/>
  <c r="AL127" i="9"/>
  <c r="AL126" i="9"/>
  <c r="AL125" i="9"/>
  <c r="AL124" i="9"/>
  <c r="AL123" i="9"/>
  <c r="AL122" i="9"/>
  <c r="U122" i="9"/>
  <c r="AL121" i="9"/>
  <c r="U121" i="9"/>
  <c r="AL120" i="9"/>
  <c r="AL119" i="9"/>
  <c r="AL118" i="9"/>
  <c r="AL117" i="9"/>
  <c r="AL116" i="9"/>
  <c r="U116" i="9"/>
  <c r="AL115" i="9"/>
  <c r="AL114" i="9"/>
  <c r="AL113" i="9"/>
  <c r="AL112" i="9"/>
  <c r="AL111" i="9"/>
  <c r="AL110" i="9"/>
  <c r="AL109" i="9"/>
  <c r="AL108" i="9"/>
  <c r="AL107" i="9"/>
  <c r="AL106" i="9"/>
  <c r="AL105" i="9"/>
  <c r="AL104" i="9"/>
  <c r="AL103" i="9"/>
  <c r="AL102" i="9"/>
  <c r="AL101" i="9"/>
  <c r="AL100" i="9"/>
  <c r="AL99" i="9"/>
  <c r="AL98" i="9"/>
  <c r="AL97" i="9"/>
  <c r="AL96" i="9"/>
  <c r="AL95" i="9"/>
  <c r="AL94" i="9"/>
  <c r="V93" i="9"/>
  <c r="AL93" i="9" s="1"/>
  <c r="U93" i="9"/>
  <c r="AL92" i="9"/>
  <c r="AL91" i="9"/>
  <c r="AL90" i="9"/>
  <c r="AL89" i="9"/>
  <c r="AL88" i="9"/>
  <c r="AL87" i="9"/>
  <c r="AA86" i="9"/>
  <c r="AL86" i="9" s="1"/>
  <c r="U86" i="9"/>
  <c r="AL85" i="9"/>
  <c r="W84" i="9"/>
  <c r="AL84" i="9" s="1"/>
  <c r="U84" i="9"/>
  <c r="AL83" i="9"/>
  <c r="U83" i="9"/>
  <c r="AL82" i="9"/>
  <c r="AL81" i="9"/>
  <c r="AL80" i="9"/>
  <c r="AL79" i="9"/>
  <c r="AL78" i="9"/>
  <c r="AL77" i="9"/>
  <c r="U77" i="9"/>
  <c r="AL76" i="9"/>
  <c r="AL75" i="9"/>
  <c r="AL74" i="9"/>
  <c r="AL73" i="9"/>
  <c r="U73" i="9"/>
  <c r="AK72" i="9"/>
  <c r="AL72" i="9" s="1"/>
  <c r="U72" i="9"/>
  <c r="AL71" i="9"/>
  <c r="AL70" i="9"/>
  <c r="AL69" i="9"/>
  <c r="AL68" i="9"/>
  <c r="AL67" i="9"/>
  <c r="AL66" i="9"/>
  <c r="AL65" i="9"/>
  <c r="AL64" i="9"/>
  <c r="AL63" i="9"/>
  <c r="AL62" i="9"/>
  <c r="AL61" i="9"/>
  <c r="AL60" i="9"/>
  <c r="AL59" i="9"/>
  <c r="AL58" i="9"/>
  <c r="U58" i="9"/>
  <c r="AL57" i="9"/>
  <c r="AL56" i="9"/>
  <c r="AK55" i="9"/>
  <c r="AL55" i="9" s="1"/>
  <c r="U55" i="9"/>
  <c r="AL54" i="9"/>
  <c r="AL53" i="9"/>
  <c r="AL52" i="9"/>
  <c r="AL51" i="9"/>
  <c r="AL50" i="9"/>
  <c r="AL49" i="9"/>
  <c r="AL48" i="9"/>
  <c r="Z47" i="9"/>
  <c r="W47" i="9"/>
  <c r="U47" i="9"/>
  <c r="AL46" i="9"/>
  <c r="Z45" i="9"/>
  <c r="AL45" i="9" s="1"/>
  <c r="U45" i="9"/>
  <c r="AL44" i="9"/>
  <c r="U44" i="9"/>
  <c r="AL43" i="9"/>
  <c r="AL42" i="9"/>
  <c r="AL41" i="9"/>
  <c r="U41" i="9"/>
  <c r="AL40" i="9"/>
  <c r="U40" i="9"/>
  <c r="AL39" i="9"/>
  <c r="U39" i="9"/>
  <c r="AL38" i="9"/>
  <c r="AL37" i="9"/>
  <c r="AL36" i="9"/>
  <c r="AL35" i="9"/>
  <c r="AL34" i="9"/>
  <c r="AL33" i="9"/>
  <c r="U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K20" i="9"/>
  <c r="AL20" i="9" s="1"/>
  <c r="U20" i="9"/>
  <c r="AL19" i="9"/>
  <c r="AL18" i="9"/>
  <c r="V17" i="9"/>
  <c r="AL17" i="9" s="1"/>
  <c r="U17" i="9"/>
  <c r="AL16" i="9"/>
  <c r="U16" i="9"/>
  <c r="AL15" i="9"/>
  <c r="AL14" i="9"/>
  <c r="U14" i="9"/>
  <c r="AL13" i="9"/>
  <c r="U13" i="9"/>
  <c r="AC12" i="9"/>
  <c r="AL12" i="9" s="1"/>
  <c r="U12" i="9"/>
  <c r="AL11" i="9"/>
  <c r="V10" i="9"/>
  <c r="AL10" i="9" s="1"/>
  <c r="U10" i="9"/>
  <c r="AL9" i="9"/>
  <c r="AL8" i="9"/>
  <c r="U8" i="9"/>
  <c r="AL7" i="9"/>
  <c r="AL6" i="9"/>
  <c r="AL47" i="9" l="1"/>
</calcChain>
</file>

<file path=xl/sharedStrings.xml><?xml version="1.0" encoding="utf-8"?>
<sst xmlns="http://schemas.openxmlformats.org/spreadsheetml/2006/main" count="2406" uniqueCount="949">
  <si>
    <t>Área o grupo responsable</t>
  </si>
  <si>
    <t>INDERCULTSA</t>
  </si>
  <si>
    <t>Secretaría de Planeación</t>
  </si>
  <si>
    <t>Servicio de mantenimiento a la infraestructura deportiva (4301004)</t>
  </si>
  <si>
    <t>Infraestructura deportiva mantenida (430100400)</t>
  </si>
  <si>
    <t>Fortalecimiento a la gestión y dirección de la administración pública territorial (4599)</t>
  </si>
  <si>
    <t>Infraestructura red vial regional (2402)</t>
  </si>
  <si>
    <t>Aseguramiento y prestación integral de servicios de salud (1906)</t>
  </si>
  <si>
    <t>Secretaría de Desarrollo e Industria</t>
  </si>
  <si>
    <t>Secretaría General y de Hacienda</t>
  </si>
  <si>
    <t>Atención integral de población en situación permanente de desprotección social y/o familiar (4104)</t>
  </si>
  <si>
    <t>Acceso a soluciones de vivienda (4001)</t>
  </si>
  <si>
    <t>Servicio de asistencia técnica y jurídica en saneamiento y titulación de predios (4001001)</t>
  </si>
  <si>
    <t>Asistencias técnicas y jurídicas realizadas (400100101)</t>
  </si>
  <si>
    <t>Vía terciaria con mantenimiento periódico o rutinario (2402112)</t>
  </si>
  <si>
    <t>Acceso de la población a los servicios de agua potable y saneamiento básico (4003)</t>
  </si>
  <si>
    <t>Servicio de apoyo financiero para subsidios al consumo en los servicios públicos domiciliarios (4003047)</t>
  </si>
  <si>
    <t>Usuarios beneficiados con subsidios al consumo (400304700)</t>
  </si>
  <si>
    <t>Acueductos optimizados (4003017)</t>
  </si>
  <si>
    <t>Acueductos optimizados (400301700)</t>
  </si>
  <si>
    <t>Conservación de la biodiversidad y sus servicios ecosistémicos (3202)</t>
  </si>
  <si>
    <t>Educación</t>
  </si>
  <si>
    <t>Gestión del Riesgo</t>
  </si>
  <si>
    <t>Servicio de atención a emergencias y desastres (4503004)</t>
  </si>
  <si>
    <t>Emergencias y desastres atendidas (450300400)</t>
  </si>
  <si>
    <t>Inclusión productiva de pequeños productores rurales (1702)</t>
  </si>
  <si>
    <t>Servicio de asistencia técnica agropecuaria dirigida a pequeños productores (1702010)</t>
  </si>
  <si>
    <t>Pequeños productores rurales asistidos técnicamente (170201000)</t>
  </si>
  <si>
    <t>Servicio de asistencia técnica (4599031)</t>
  </si>
  <si>
    <t>Inclusión social y productiva para la población en situación de vulnerabilidad (4103)</t>
  </si>
  <si>
    <t>Calidad, cobertura y fortalecimiento de la educación inicial, prescolar, básica y media (2201)</t>
  </si>
  <si>
    <t>Servicio educativo (2201071)</t>
  </si>
  <si>
    <t>Establecimientos educativos en operación (220107100)</t>
  </si>
  <si>
    <t>Servicio de apoyo a la permanencia con alimentación escolar (2201028)</t>
  </si>
  <si>
    <t>Beneficiarios de la alimentación escolar (220102801)</t>
  </si>
  <si>
    <t>Personas beneficiadas (430100100)</t>
  </si>
  <si>
    <t>Escuelas deportivas implementadas (430100702)</t>
  </si>
  <si>
    <t>Servicio de organización de eventos deportivos comunitarios (4301032)</t>
  </si>
  <si>
    <t>Eventos deportivos comunitarios realizados (430103200)</t>
  </si>
  <si>
    <t>Cultura</t>
  </si>
  <si>
    <t>Promoción y acceso efectivo a procesos culturales y artísticos (3301)</t>
  </si>
  <si>
    <t>Servicio de apoyo financiero al sector artístico y cultural (3301054)</t>
  </si>
  <si>
    <t>Servicio de promoción de actividades culturales (3301053)</t>
  </si>
  <si>
    <t>Servicio de apoyo al proceso de formación artística y cultural (3301126)</t>
  </si>
  <si>
    <t>Procesos de formación atendidos (330112600)</t>
  </si>
  <si>
    <t>Servicio de gestión del riesgo en temas de trastornos mentales (1905022)</t>
  </si>
  <si>
    <t>Campañas de gestión del riesgo en temas de trastornos mentales implementadas (190502200)</t>
  </si>
  <si>
    <t>Servicio de gestión del riesgo para temas de consumo, aprovechamiento biológico, calidad e inocuidad de los alimentos (1905028)</t>
  </si>
  <si>
    <t>Campañas de gestión del riesgo para temas de consumo, aprovechamiento biológico, calidad e inocuidad de los alimentos implementadas (190502800)</t>
  </si>
  <si>
    <t>Servicio de gestión del riesgo para enfermedades emergentes, reemergentes y desatendidas (1905026)</t>
  </si>
  <si>
    <t>Campañas de gestión del riesgo para enfermedades emergentes, reemergentes y desatendidas implementadas (190502600)</t>
  </si>
  <si>
    <t>Servicio de gestión del riesgo para enfermedades inmunoprevenibles (1905027)</t>
  </si>
  <si>
    <t>Servicio de gestión del riesgo para abordar situaciones prevalentes de origen laboral (1905025)</t>
  </si>
  <si>
    <t>Campañas de gestión del riesgo para abordar situaciones prevalentes de origen laboral implementadas (190502500)</t>
  </si>
  <si>
    <t>Inspección, vigilancia y control (1903)</t>
  </si>
  <si>
    <t>Servicio de asistencia técnica en inspección, vigilancia y control (1903023)</t>
  </si>
  <si>
    <t>Servicio de monitoreo y seguimiento a las intervenciones implementadas para la inclusión social y productiva de la población en situación de vulnerabilidad (4103054)</t>
  </si>
  <si>
    <t>Informes de monitoreo y seguimiento elaborados (410305400)</t>
  </si>
  <si>
    <t>Servicio de gestión de oferta social para la población vulnerable (4103052)</t>
  </si>
  <si>
    <t>Promoción de los métodos de resolución de conflictos (1203)</t>
  </si>
  <si>
    <t>Servicio de promoción a la participación ciudadana (4502001)</t>
  </si>
  <si>
    <t>Atención, asistencia  y reparación integral a las víctimas (4101)</t>
  </si>
  <si>
    <t>Servicio de atención y protección integral al adulto mayor (4104008)</t>
  </si>
  <si>
    <t>Adultos mayores atendidos con servicios integrales (410400800)</t>
  </si>
  <si>
    <t>Víctimas</t>
  </si>
  <si>
    <t>Servicio de orientación y comunicación a las víctimas (4101023)</t>
  </si>
  <si>
    <t>Servicio de ayuda y atención humanitaria (4101025)</t>
  </si>
  <si>
    <t>Servicio de asistencia técnica para la participación de las víctimas (4101038)</t>
  </si>
  <si>
    <t>Mesas de participación en funcionamiento (410103801)</t>
  </si>
  <si>
    <t>PISCC</t>
  </si>
  <si>
    <t>Servicio de asistencia técnica para la implementación de los métodos de solución de conflictos (1203011)</t>
  </si>
  <si>
    <t>Asistencias técnicas realizadas (120301100)</t>
  </si>
  <si>
    <t>Centros de Convivencia Ciudadana en operación (1202003)</t>
  </si>
  <si>
    <t>Centros de Convivencia Ciudadana en operación (120200300)</t>
  </si>
  <si>
    <t>Servicio de acompañamiento familiar y comunitario para la superación de la pobreza (4103050)</t>
  </si>
  <si>
    <t>Sistema penitenciario y carcelario en el marco de los derechos humanos (1206)</t>
  </si>
  <si>
    <t>Servicio de bienestar a la población privada de libertad (1206007)</t>
  </si>
  <si>
    <t>Personas privadas de la libertad con Servicio de bienestar (120600700)</t>
  </si>
  <si>
    <t>Fomento del desarrollo de aplicaciones, software y contenidos para impulsar la apropiación de las Tecnologías de la Información y las Comunicaciones (TIC) (2302)</t>
  </si>
  <si>
    <t>TIC</t>
  </si>
  <si>
    <t>Servicio de información para el registro administrativo de SISBEN (4599033)</t>
  </si>
  <si>
    <t>Hogares que realizaron la encuesta (459903300)</t>
  </si>
  <si>
    <t>Servicio de Implementación Sistemas de Gestión (4599023)</t>
  </si>
  <si>
    <t>Sistema de Gestión implementado (459902300)</t>
  </si>
  <si>
    <t>Entidades territoriales asistidas técnicamente (459903101)</t>
  </si>
  <si>
    <t>ID Meta</t>
  </si>
  <si>
    <t>Nombre del Proyecto de Inversión</t>
  </si>
  <si>
    <t>Apropiado (Presupuesto)</t>
  </si>
  <si>
    <t>Rubro Presupuestal</t>
  </si>
  <si>
    <t>ID</t>
  </si>
  <si>
    <t>Cód. Ind. Producto</t>
  </si>
  <si>
    <t>SGP Educación</t>
  </si>
  <si>
    <t xml:space="preserve"> SGP Salud</t>
  </si>
  <si>
    <t>SGP APSB</t>
  </si>
  <si>
    <t>SGP Cultura</t>
  </si>
  <si>
    <t>SGP Deporte</t>
  </si>
  <si>
    <t>SGP Libre Inversión</t>
  </si>
  <si>
    <t>SGP Libre Destinación</t>
  </si>
  <si>
    <t>SGP Alim. Escolar</t>
  </si>
  <si>
    <t>SGP Río Magdalena</t>
  </si>
  <si>
    <t xml:space="preserve"> SGR - Regalías</t>
  </si>
  <si>
    <t>Cofinanciación</t>
  </si>
  <si>
    <t>Crédito</t>
  </si>
  <si>
    <t>Total</t>
  </si>
  <si>
    <t xml:space="preserve">Otros </t>
  </si>
  <si>
    <t>Indicador de Producto MGA</t>
  </si>
  <si>
    <t>ID Proyecto</t>
  </si>
  <si>
    <t>2.3.2.02.02.009.41.04</t>
  </si>
  <si>
    <t>2.3.2.02.02.009.41.06</t>
  </si>
  <si>
    <t>Dependencia de Apoyo</t>
  </si>
  <si>
    <t>Responsables</t>
  </si>
  <si>
    <t>Dependencia Responsable</t>
  </si>
  <si>
    <t>2.3.2.02.02.009.41.07</t>
  </si>
  <si>
    <t>2.3.2.02.02.008.41.02</t>
  </si>
  <si>
    <t>2.3.2.02.02.009.41.03</t>
  </si>
  <si>
    <t>2.3.2.02.02.008.32.03</t>
  </si>
  <si>
    <t>2.3.2.02.02.008.32.01</t>
  </si>
  <si>
    <t>2.3.2.02.02.005.33.01</t>
  </si>
  <si>
    <t>2.3.2.02.02.009.12.02</t>
  </si>
  <si>
    <t>2.3.2.02.02.008.12.01</t>
  </si>
  <si>
    <t>Tipo de Meta</t>
  </si>
  <si>
    <t>2.3.2.02.02.009.23.01</t>
  </si>
  <si>
    <t>2.3.2.02.02.009.40.01</t>
  </si>
  <si>
    <t>2.3.2.02.02.008.45.01</t>
  </si>
  <si>
    <t>2.3.2.02.02.008.45.04</t>
  </si>
  <si>
    <t>2.3.2.02.02.009.45.06</t>
  </si>
  <si>
    <t>2.3.2.02.02.008.41.03</t>
  </si>
  <si>
    <t>2.3.2.02.02.009.41.05</t>
  </si>
  <si>
    <t>2.3.2.02.02.009.41.08</t>
  </si>
  <si>
    <t>2.3.2.02.02.009.19.02</t>
  </si>
  <si>
    <t>2.3.2.02.02.009.19.05</t>
  </si>
  <si>
    <t>2.3.2.02.02.009.19.06</t>
  </si>
  <si>
    <t>2.3.2.02.02.009.19.07</t>
  </si>
  <si>
    <t>2.3.2.02.02.009.19.08</t>
  </si>
  <si>
    <t>2.3.2.02.02.009.19.09</t>
  </si>
  <si>
    <t>2.3.2.02.02.009.19.10</t>
  </si>
  <si>
    <t>2.3.2.02.02.009.19.12</t>
  </si>
  <si>
    <t>2.3.2.02.02.009.19.13</t>
  </si>
  <si>
    <t>2.3.2.02.02.009.19.14</t>
  </si>
  <si>
    <t>2.3.2.02.02.009.19.11</t>
  </si>
  <si>
    <t>2.3.2.02.02.009.19.15</t>
  </si>
  <si>
    <t>2.3.2.02.02.009.19.17</t>
  </si>
  <si>
    <t>Gestión</t>
  </si>
  <si>
    <t>Producto</t>
  </si>
  <si>
    <t>2.3.2.02.02.005.40.01</t>
  </si>
  <si>
    <t>2.3.2.02.02.009.19.04</t>
  </si>
  <si>
    <t>2.3.2.02.02.008.22.02</t>
  </si>
  <si>
    <t>2.3.2.02.02.009.33.01</t>
  </si>
  <si>
    <t>2.3.2.02.02.009.40.02</t>
  </si>
  <si>
    <t>2.3.2.02.02.009.41.01</t>
  </si>
  <si>
    <t>2.3.2.02.02.009.41.02</t>
  </si>
  <si>
    <t>2.3.2.02.02.009.43.01</t>
  </si>
  <si>
    <t>2.3.2.02.02.008.45.02</t>
  </si>
  <si>
    <t>2.3.2.02.02.008.45.05</t>
  </si>
  <si>
    <t>SGP Primera Infancia</t>
  </si>
  <si>
    <t>2.3.2.02.02.008.41.01</t>
  </si>
  <si>
    <t>2.3.2.02.02.009.41.09</t>
  </si>
  <si>
    <t>2.3.2.02.02.009.19.03</t>
  </si>
  <si>
    <t>2.3.2.02.02.005.24.02</t>
  </si>
  <si>
    <t>2.3.2.02.02.005.43.01</t>
  </si>
  <si>
    <t>2.3.2.02.02.008.45.07</t>
  </si>
  <si>
    <t>2.3.2.02.02.009.45.04</t>
  </si>
  <si>
    <t>Líneas Estratégicas</t>
  </si>
  <si>
    <t>Despachos</t>
  </si>
  <si>
    <t>Grupos de Trabajo</t>
  </si>
  <si>
    <t>Sectores</t>
  </si>
  <si>
    <t>ODS</t>
  </si>
  <si>
    <t>Transformación PND</t>
  </si>
  <si>
    <t>Líneas PDD</t>
  </si>
  <si>
    <t>Planes y Políticas Regionales y Departamentales</t>
  </si>
  <si>
    <t>Planes y Políticas Locales</t>
  </si>
  <si>
    <t>1. Vivir Tranquilo: la Seguridad y la Justicia es Clave</t>
  </si>
  <si>
    <t>SGH - Gobierno</t>
  </si>
  <si>
    <t>04. Información Estadística</t>
  </si>
  <si>
    <t>1. Fin de la pobreza</t>
  </si>
  <si>
    <t>1. Ordenamiento del territorio alrededor del agua y justicia ambiental</t>
  </si>
  <si>
    <t>1. Seguridad Multidimensional</t>
  </si>
  <si>
    <t>2. Crecimiento Económico y Emprendimiento</t>
  </si>
  <si>
    <t>SGH - Gestión de Talento Humano</t>
  </si>
  <si>
    <t>12. Justicia y del Derecho</t>
  </si>
  <si>
    <t>2. Hambre cero</t>
  </si>
  <si>
    <t>2. Seguridad humana y justicia social</t>
  </si>
  <si>
    <t>2. Prosperidad</t>
  </si>
  <si>
    <t>3. Planeación y Desarrollo Integral Sostenible</t>
  </si>
  <si>
    <t>SGH - Tesorería y Hacienda</t>
  </si>
  <si>
    <t>17. Agricultura y Desarrollo Rural</t>
  </si>
  <si>
    <t>3. Salud y bienestar</t>
  </si>
  <si>
    <t>3. Derecho humano a la alimentación</t>
  </si>
  <si>
    <t>3. Sostenibilidad</t>
  </si>
  <si>
    <t>4.  Bienestar Social, Cultural e Incluyente</t>
  </si>
  <si>
    <t>Secretaría de Tránsito y Transporte</t>
  </si>
  <si>
    <t>19. Salud y Protección Social</t>
  </si>
  <si>
    <t>4. Educación de calidad</t>
  </si>
  <si>
    <t>4. Transformación productiva, internacionalización y acción climática</t>
  </si>
  <si>
    <t>5. Gobernabilidad y Desarrollo Comunitario</t>
  </si>
  <si>
    <t>21. Minas y Energía</t>
  </si>
  <si>
    <t>5. Igualdad de género</t>
  </si>
  <si>
    <t>5. Convergencia regional</t>
  </si>
  <si>
    <t>22. Educación</t>
  </si>
  <si>
    <t>6. Agua limpia y saneamiento</t>
  </si>
  <si>
    <t>Paz total e integral</t>
  </si>
  <si>
    <t>Oficina Asesora de Control Interno</t>
  </si>
  <si>
    <t>SDI - Desarrollo Social</t>
  </si>
  <si>
    <t>23. TIC</t>
  </si>
  <si>
    <t>7. Energía Asequible y no contaminante</t>
  </si>
  <si>
    <t>Actores diferenciales para el cambio</t>
  </si>
  <si>
    <t>SDI - Desarrollo Rural</t>
  </si>
  <si>
    <t>24. Transporte</t>
  </si>
  <si>
    <t>8. Trabajo decente y crecimiento económico</t>
  </si>
  <si>
    <t>SDI - Educación</t>
  </si>
  <si>
    <t>32. Ambiente y Desarrollo Sostenible</t>
  </si>
  <si>
    <t>9. Industria, innovación e infraestructura</t>
  </si>
  <si>
    <t>SDI - Salud</t>
  </si>
  <si>
    <t>33. Cultura</t>
  </si>
  <si>
    <t>10. Reducción de las desigualdades</t>
  </si>
  <si>
    <t>35. Comercio, Industria y Turismo</t>
  </si>
  <si>
    <t>11. Ciudades y comunidades sostenibles</t>
  </si>
  <si>
    <t>STT - Dirección</t>
  </si>
  <si>
    <t>36. Trabajo</t>
  </si>
  <si>
    <t>12. Producción y consumo responsables</t>
  </si>
  <si>
    <t>39. Ciencia, Tecnología e Innovación</t>
  </si>
  <si>
    <t>13. Acción por el clima</t>
  </si>
  <si>
    <t>40. Vivienda, Ciudad y Territorio</t>
  </si>
  <si>
    <t>14. Vida Submarina</t>
  </si>
  <si>
    <t>41. Inclusión Social y Reconciliación</t>
  </si>
  <si>
    <t>15. Vida de ecosistemas terrestres</t>
  </si>
  <si>
    <t>43. Deporte y recreación</t>
  </si>
  <si>
    <t>16. Paz, justicia e instituciones sólidas</t>
  </si>
  <si>
    <t>45. Gobierno Territorial</t>
  </si>
  <si>
    <t>17. Alianzas para lograr los objetivos</t>
  </si>
  <si>
    <t>Línea Estratégica 
PDM 2024-2027</t>
  </si>
  <si>
    <t>Producto MGA</t>
  </si>
  <si>
    <t>Cód. BPIN</t>
  </si>
  <si>
    <t>P-001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</si>
  <si>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</si>
  <si>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</si>
  <si>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</si>
  <si>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</si>
  <si>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</si>
  <si>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</si>
  <si>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</si>
  <si>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</si>
  <si>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</si>
  <si>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</si>
  <si>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P-016</t>
  </si>
  <si>
    <t>P-017</t>
  </si>
  <si>
    <t>P-018</t>
  </si>
  <si>
    <t>P-027</t>
  </si>
  <si>
    <t>P-030</t>
  </si>
  <si>
    <t>P-031</t>
  </si>
  <si>
    <t>P-033</t>
  </si>
  <si>
    <t>P-035</t>
  </si>
  <si>
    <t>P-036</t>
  </si>
  <si>
    <t>P-037</t>
  </si>
  <si>
    <t>P-038</t>
  </si>
  <si>
    <t>P-039</t>
  </si>
  <si>
    <t>P-040</t>
  </si>
  <si>
    <t>P-041</t>
  </si>
  <si>
    <t>P-043</t>
  </si>
  <si>
    <t>P-044</t>
  </si>
  <si>
    <t>P-045</t>
  </si>
  <si>
    <t>P-047</t>
  </si>
  <si>
    <t>P-050</t>
  </si>
  <si>
    <t>P-053</t>
  </si>
  <si>
    <t>P-054</t>
  </si>
  <si>
    <t>P-055</t>
  </si>
  <si>
    <t>P-056</t>
  </si>
  <si>
    <t>P-057</t>
  </si>
  <si>
    <t>P-058</t>
  </si>
  <si>
    <t>P-064</t>
  </si>
  <si>
    <t>P-065</t>
  </si>
  <si>
    <t>P-066</t>
  </si>
  <si>
    <t>P-069</t>
  </si>
  <si>
    <t>P-070</t>
  </si>
  <si>
    <t>P-072</t>
  </si>
  <si>
    <t>P-073</t>
  </si>
  <si>
    <t>P-075</t>
  </si>
  <si>
    <t>P-076</t>
  </si>
  <si>
    <t>P-077</t>
  </si>
  <si>
    <t>P-078</t>
  </si>
  <si>
    <t>P-079</t>
  </si>
  <si>
    <t>P-080</t>
  </si>
  <si>
    <t>P-082</t>
  </si>
  <si>
    <t>P-083</t>
  </si>
  <si>
    <t>P-084</t>
  </si>
  <si>
    <t>P-085</t>
  </si>
  <si>
    <t>P-086</t>
  </si>
  <si>
    <t>P-087</t>
  </si>
  <si>
    <t>P-088</t>
  </si>
  <si>
    <t>P-089</t>
  </si>
  <si>
    <t>P-090</t>
  </si>
  <si>
    <t>P-091</t>
  </si>
  <si>
    <t>P-092</t>
  </si>
  <si>
    <t>P-093</t>
  </si>
  <si>
    <t>P-094</t>
  </si>
  <si>
    <t>P-095</t>
  </si>
  <si>
    <t>P-096</t>
  </si>
  <si>
    <t>P-097</t>
  </si>
  <si>
    <t>P-098</t>
  </si>
  <si>
    <t>P-099</t>
  </si>
  <si>
    <t>P-102</t>
  </si>
  <si>
    <t>P-103</t>
  </si>
  <si>
    <t>P-105</t>
  </si>
  <si>
    <t>P-108</t>
  </si>
  <si>
    <t>P-109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</si>
  <si>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</si>
  <si>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</si>
  <si>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</si>
  <si>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</si>
  <si>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</si>
  <si>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</si>
  <si>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</si>
  <si>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</si>
  <si>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P-119</t>
  </si>
  <si>
    <t>P-120</t>
  </si>
  <si>
    <t>P-121</t>
  </si>
  <si>
    <t>P-122</t>
  </si>
  <si>
    <t>P-123</t>
  </si>
  <si>
    <t>P-124</t>
  </si>
  <si>
    <t>P-125</t>
  </si>
  <si>
    <t>P-126</t>
  </si>
  <si>
    <t>P-127</t>
  </si>
  <si>
    <t>P-128</t>
  </si>
  <si>
    <t>P-129</t>
  </si>
  <si>
    <t>P-130</t>
  </si>
  <si>
    <t>P-132</t>
  </si>
  <si>
    <t>P-133</t>
  </si>
  <si>
    <t>P-134</t>
  </si>
  <si>
    <t>P-135</t>
  </si>
  <si>
    <t>P-136</t>
  </si>
  <si>
    <t>P-137</t>
  </si>
  <si>
    <t>P-138</t>
  </si>
  <si>
    <t>P-139</t>
  </si>
  <si>
    <t>P-142</t>
  </si>
  <si>
    <t>P-143</t>
  </si>
  <si>
    <t>P-145</t>
  </si>
  <si>
    <t>P-146</t>
  </si>
  <si>
    <t>P-147</t>
  </si>
  <si>
    <t>P-148</t>
  </si>
  <si>
    <t>P-149</t>
  </si>
  <si>
    <t>P-151</t>
  </si>
  <si>
    <t>P-152</t>
  </si>
  <si>
    <t>P-154</t>
  </si>
  <si>
    <t>P-155</t>
  </si>
  <si>
    <t>P-156</t>
  </si>
  <si>
    <t>P-157</t>
  </si>
  <si>
    <t>P-158</t>
  </si>
  <si>
    <t>P-159</t>
  </si>
  <si>
    <t>P-162</t>
  </si>
  <si>
    <t>P-163</t>
  </si>
  <si>
    <t>P-166</t>
  </si>
  <si>
    <t>P-167</t>
  </si>
  <si>
    <t>P-168</t>
  </si>
  <si>
    <t>P-170</t>
  </si>
  <si>
    <t>P-171</t>
  </si>
  <si>
    <t>P-173</t>
  </si>
  <si>
    <t>P-174</t>
  </si>
  <si>
    <t>P-175</t>
  </si>
  <si>
    <t>P-176</t>
  </si>
  <si>
    <t>P-177</t>
  </si>
  <si>
    <t>P-178</t>
  </si>
  <si>
    <t>P-179</t>
  </si>
  <si>
    <t>P-180</t>
  </si>
  <si>
    <t>P-181</t>
  </si>
  <si>
    <t>P-182</t>
  </si>
  <si>
    <t>P-184</t>
  </si>
  <si>
    <t>P-185</t>
  </si>
  <si>
    <t>P-186</t>
  </si>
  <si>
    <t>P-188</t>
  </si>
  <si>
    <t>P-190</t>
  </si>
  <si>
    <t>P-191</t>
  </si>
  <si>
    <t>P-192</t>
  </si>
  <si>
    <t xml:space="preserve"> Promoción al acceso a la justicia (1202)</t>
  </si>
  <si>
    <t>Fortalecimiento de la convivencia y la seguridad ciudadana  (4501)</t>
  </si>
  <si>
    <t>Aprovechamiento de mercados externos (1706)</t>
  </si>
  <si>
    <t>Seguridad de transporte (2409)</t>
  </si>
  <si>
    <t>Productividad y competitividad de las empresas colombianas (3502)</t>
  </si>
  <si>
    <t>Generación y formalización del empleo (3602)</t>
  </si>
  <si>
    <t>Derechos fundamentales del trabajo y fortalecimiento del diálogo social (3604)</t>
  </si>
  <si>
    <t>Levantamiento y actualización de información estadística de calidad (0401)</t>
  </si>
  <si>
    <t>Generación de la información geográfica del territorio nacional (0406)</t>
  </si>
  <si>
    <t>Consolidación productiva del sector de energía eléctrica (2102)</t>
  </si>
  <si>
    <t>Gestión del cambio climático para un desarrollo bajo en carbono y resiliente al clima (3206)</t>
  </si>
  <si>
    <t>Ordenamiento territorial y desarrollo urbano (4002)</t>
  </si>
  <si>
    <t>Gestión del riesgo de desastres y emergencias  (4503)</t>
  </si>
  <si>
    <t>Salud Pública (1905)</t>
  </si>
  <si>
    <t>Calidad y fomento de la educación superior (2202)</t>
  </si>
  <si>
    <t>Desarrollo integral de la primera infancia a la juventud, y fortalecimiento de las capacidades de las familias de niñas, niños y adolescentes (4102)</t>
  </si>
  <si>
    <t>Fomento a la recreación, la actividad física y el deporte (4301)</t>
  </si>
  <si>
    <t>Facilitar el acceso y uso de las Tecnologías de la Información y las Comunicaciones en todo el territorio nacional (2301)</t>
  </si>
  <si>
    <t>Fortalecimiento del buen gobierno para el respeto y garantía de los derechos humanos  (4502)</t>
  </si>
  <si>
    <t>0401</t>
  </si>
  <si>
    <t>0406</t>
  </si>
  <si>
    <t>Garantizar la operación del Centro de Convivencia Ciudadana durante todo el cuatrienio.</t>
  </si>
  <si>
    <t>Implementar anualmente una (1) estrategia para el apoyo al fortalecimiento de la Conciliación en Equidad en el Municipio.</t>
  </si>
  <si>
    <t>Realizar anualmente una (1) estrategia de Servicios de Bienestar drigidos a la Población Privada de la Libertad del Municipio.</t>
  </si>
  <si>
    <t>Desarrollar una (1) Estrategia de control del Espacio Público.</t>
  </si>
  <si>
    <t>Ejecutar los Proyectos contemplados en el Plan Integral de Seguridad y Convivencia Ciudadana - PISCC durante el cuatrienio.</t>
  </si>
  <si>
    <t>Poner en marcha una (1) Estrategia de Bienestar Animal anualmente.</t>
  </si>
  <si>
    <t>Apoyar la atención integral de fauna silvestre mediante alianzas interinstitucionales.</t>
  </si>
  <si>
    <t>Brindar apoyo a la inspección de policía para el fortalecimiento de la convivencia ciudadana.</t>
  </si>
  <si>
    <t>Brindar apoyo a la Comisaría de Familia para la garantía, protección y restablecimiento de derechos.</t>
  </si>
  <si>
    <t>Apoyar la estructuración, ejecución o fortalecimiento de cinco (5) proyectos productivos individuales o asociativos rurales durante el cuatrienio</t>
  </si>
  <si>
    <t>Apoyar anualmente a  700 pequeños productores rurales del Municipio a través de los servicios de Asistencia Técnica Agropecuaria (ATA) y/o Extensión Agropecuaria.</t>
  </si>
  <si>
    <t>Apoyar la organización y desarrollo de catorce (14) eventos durante el cuatrienio para el apoyo a la comercialización de productos rurales.</t>
  </si>
  <si>
    <t>Conmemorar anualmente el día del Campesino.</t>
  </si>
  <si>
    <t>Apoyo para la organización y desarrollo de dos (2) versiones de las Ferias Agropecuario, Agroindustrial, Comercial y Ganadera.</t>
  </si>
  <si>
    <t>Realizar mantenimiento periódico o rutinario a trescientos (300) kilómetros anuales de vía terciaria durante el cuatrienio.</t>
  </si>
  <si>
    <t>Instalar o adecuar veinte (20) elementos de señalización vial durante el cuatrienio.</t>
  </si>
  <si>
    <t>Adoptar, implementar y hacer seguimiento al Plan Sectorial de Turismo.</t>
  </si>
  <si>
    <t>Implementar (1) estrategia para la promoción y el fortalecimiento del Sector turismo.</t>
  </si>
  <si>
    <t>Apoyar, capacitar y asesorar anualmente a cincuenta (50) emprendedores locales con enfoque diferencial.</t>
  </si>
  <si>
    <t>Apoyar a catorce (14) emprendimientos locales, de víctimas del conflicto, durante el cuatrienio.</t>
  </si>
  <si>
    <t xml:space="preserve">
Apoyar veinte (20) emprendimientos locales, de mujeres del área urbana y rural, durante el cuatrienio.</t>
  </si>
  <si>
    <t>Apoyar doce (12) emprendimientos locales, de jóvenes del área urbana y rural, durante el cuatrienio.</t>
  </si>
  <si>
    <t>Apoyar catorce (14) emprendimientos locales, de personas con discapacidad y/o cuidadores, durante el cuatrienio.</t>
  </si>
  <si>
    <t>Apoyar seis (6) emprendimientos locales, de personas mayores, durante el cuatrienio, mediante.</t>
  </si>
  <si>
    <t>Apoyar cuatro (4) emprendimientos locales, de personas en proceso de reintegración y reincorporación, durante el cuatrienio.</t>
  </si>
  <si>
    <t>Implementar una (1) estrategia para la promoción del empleo inclusivo.</t>
  </si>
  <si>
    <t>Adoptar e implementar la Política Pública de Empleo y Trabajo Decente</t>
  </si>
  <si>
    <t>Actualizar la estratificación socioeconómica del 100% de los predios del municipio.</t>
  </si>
  <si>
    <t>Actualizar Catastralmente con Enfoque Multipropósito el 100% de los predios del Municipio.</t>
  </si>
  <si>
    <t>Garantizar la transferencia de recursos para la modernización, mantenimiento y ampliación de la Red de Alumbrado Público del Municipio.</t>
  </si>
  <si>
    <t>Plantar 16300 árboles para la conservación de la biodiversidad y sus servicios ecosistémicos.</t>
  </si>
  <si>
    <t>Adquirir, restaurar, rehabilitar o recuperar cuarenta (40) hectáreas  para la gestión de áreas de protección e importancia estratégica para la conservación del recurso hídrico.</t>
  </si>
  <si>
    <t>Implementar anualmente una (1) estrategia educativo ambiental y de participación.</t>
  </si>
  <si>
    <t>Apoyar el proceso de legalización y/o regularización urbanística de dos (2) asentamientos humanos.</t>
  </si>
  <si>
    <t>Apoyar el proceso de saneamiento y/o titulación de 1.000 predios durante el cuatrienio.</t>
  </si>
  <si>
    <t>Ejecutar anualmente una (1) estrategia para el mantenimiento, adecuación y/o ampliación de espacios públicos en el Municipio.</t>
  </si>
  <si>
    <t>Ejecutar anualmente una (1) estrategia para el mantenimiento de Zonas Verdes en el Municipio.</t>
  </si>
  <si>
    <t>Disponer de recursos para el apoyo a familias en procesos de relocalización transitoria.</t>
  </si>
  <si>
    <t>Construir cuatro (4) pozos perforados para asegurar el suministro de agua potable en el sector urbano.</t>
  </si>
  <si>
    <t>Realizar mantenimiento a ocho (8) Plantas de Tratamiento de Aguas Residuales (PTAR).</t>
  </si>
  <si>
    <t>Beneficiar al cien por ciento (100%) de los usuarios de servicios públicos domiciliarios de los estratos 1, 2 y 3 con subsidios al consumo durante el periodo de gobierno.</t>
  </si>
  <si>
    <t>Brindar asistencia técnica y acompañamiento para la sostenibilidad y funcionamiento de cuatro (4) acueductos veredales</t>
  </si>
  <si>
    <t>Actualizar el Plan de Gestión Integral de Residuos Sólidos (PGIRS).</t>
  </si>
  <si>
    <t>Implementar y hacer seguimiento al Plan de Gestión Integral de Residuos Sólidos (PGIRS).</t>
  </si>
  <si>
    <t>Brindar apoyo y asistencia técnica a 300 habitantes del sector rural para la gestión adecuada de residuos solidos.</t>
  </si>
  <si>
    <t>Atender el 100% de las emergencias y desastres que se presenten en el Municipio.</t>
  </si>
  <si>
    <t>Apoyar el fortalecimiento de la Defensa Civil Colombiana.</t>
  </si>
  <si>
    <t>Apoyar la prestación del servicio de prevención y control de incendios a través del Cuerpo de Bomberos Voluntarios.</t>
  </si>
  <si>
    <t xml:space="preserve">Implementar anualmente una (1) estrategia de Inspección, Vigilancia y Control. </t>
  </si>
  <si>
    <t>Realizar dos (2) campañas de gestión del riesgo para abordar situaciones prevalentes de origen laboral.</t>
  </si>
  <si>
    <t>Apoyar el proceso de certificación de cuatrocientas (400) personas con discapacidad de acuerdo con la normatividad vigente.</t>
  </si>
  <si>
    <t>Garantizar la operación del Cementerio Municipal.</t>
  </si>
  <si>
    <t>Capacitar anualmente 350 personas con enfoque diferencial, en temas de Salud Pública.</t>
  </si>
  <si>
    <t>Apoyar la implementación de la Estrategia para Respuesta a Emergencias y Desastres promoviendo el aumento de la capacidad de personas en ser atendidas ante dichas situaciones.</t>
  </si>
  <si>
    <t>Implementar anualmente una (1) estrategia de asistencia ténica para el fortalecimiento institucional del sector Salud.</t>
  </si>
  <si>
    <t>Implementar anualmente una (1) estrategia de promocion de la participacion social en salud y de abordaje del Enfoque Diferencial.</t>
  </si>
  <si>
    <t>Realizar anualmente una (1) campaña de gestión del riesgo para abordar condiciones crónicas prevalentes.</t>
  </si>
  <si>
    <t>Realizar anualmente (1) campaña de gestión del riesgo para enfermedades emergentes, reemergentes y desatendidas.</t>
  </si>
  <si>
    <t>Realizar anualmente una (1) campaña de prevención de vectores.</t>
  </si>
  <si>
    <t>Realizar anualmente una (1) campaña de gestión del riesgo para temas de consumo, aprovechamiento biológico, calidad e inocuidad de los alimentos.</t>
  </si>
  <si>
    <t>Realizar anualmente una (1) campaña de gestión del riesgo en Salud Mental y Prevención del consumo de SPA.</t>
  </si>
  <si>
    <t>Realizar anualmente (1) campaña de gestión del riesgo para enfermedades inmunoprevenibles.</t>
  </si>
  <si>
    <t>Realizar anualmente una (1) campaña de gestión del riesgo para prevención de embarazo en adolescentes.</t>
  </si>
  <si>
    <t>Realizar anualmente (1) campañas de gestión del riesgo para prevención de Infecciones de Transmisión Sexual.</t>
  </si>
  <si>
    <t>Garantizar la continuidad y acceso de la afiliación en el SGSSS de la población sin capacidad de pago.</t>
  </si>
  <si>
    <t>Adoptar e implementar el Plan Educativo Municipal  para el fortalecimiento de la Calidad Educativa.</t>
  </si>
  <si>
    <t>Apoyar la implementación del Programa Alimentación Escolar (PAE) beneficiando a 6500 niños, niñas y adolescentes anualmente.</t>
  </si>
  <si>
    <t>Realizar estudio y diseños sobre la infraestructura del Colegio Integrado Madre de la Esperanza – CIME.</t>
  </si>
  <si>
    <t>Realizar un (1) diagnóstico integral sobre la Infraestructura Educativa del Municipio como insumo para la toma de decisiones de inversión en el Sector Educativo.</t>
  </si>
  <si>
    <t>Apoyar a cuatro (4) Instituciones Educativas Oficiales del Municipio durante el cuatrienio mediante el pago de servicios públicos y la trasferencia de recursos públicos de gratuidad.</t>
  </si>
  <si>
    <t>Beneficiar anualmente a treinta (30) personas con estrategias de fomento para el acceso a la educación superior.</t>
  </si>
  <si>
    <t>Estructurar, gestionar y/o cofinanciar un proyecto de Infraestructuras Culturales durante el cuatrienio</t>
  </si>
  <si>
    <t>Vincular a 4000 personas a estrategias de Lectura, Escritura y Oralidad (LEO) durante el cuatrienio.</t>
  </si>
  <si>
    <t xml:space="preserve">Apoyar siete (7) Escuelas de Formación Artística y Cultural (EFAC). </t>
  </si>
  <si>
    <t>Apoyar el fortalecimiento de cuatro (4) procesos locales de formación artística y cultural durante el cuatrienio.</t>
  </si>
  <si>
    <t>Beneficiar a doce (12) artistas, creadores y/o gestores culturales mediante el acceso al Programa Beneficios Económicos Periódicos (BEPS).</t>
  </si>
  <si>
    <t>Realizar y/o apoyar 56 eventos culturales durante el cuatrienio - Agenda Cultural.</t>
  </si>
  <si>
    <t>Caracterizar a setecientas (700) Víctimas del Conflicto Armado residentes en el Municipio, durante el cuatrienio.</t>
  </si>
  <si>
    <t>Garantizar los servicios de atención y orientación a 900 víctimas del conflicto  anualmente.</t>
  </si>
  <si>
    <t>Entregar ayuda y/o atención humanitaria a 200 hogares víctimas del conflicto armado durante el cuatrienio, de acuerdo a las solicitudes realizadas.</t>
  </si>
  <si>
    <t>Disponer de los recursos necesarios para asistencia funeraria a los familiares de las víctimas de desaparición forzada y homicidio que lo requieran.</t>
  </si>
  <si>
    <t>Apoyo al desarrollo de las acciones de la Mesa de Participación de las Víctimas del Conflicto Armado.</t>
  </si>
  <si>
    <t>Disponer de los recursos necesarios para el apoyo a victimas en proceso de retorno o reubicación que lo requieran</t>
  </si>
  <si>
    <t>Actualizar e implementar anualmente los cinco (5) planes para la implementación de la polìtica pública para las víctimas.</t>
  </si>
  <si>
    <t>Realizar dos (2) eventos conmemorativos anualmente  en el marco del desarrollo de medidas de satisfacción y acompañamiento a las víctimas.</t>
  </si>
  <si>
    <t>Disponer de los recursos necesarios para el apoyo territorial a las acciones humanitarias de búsqueda y localización de personas dadas por desaparecidas en el contexto y en razón del conflicto armado.</t>
  </si>
  <si>
    <t>Apoyar el fortalecimento de cinco (5) agentes del Sistema Municipal de Juventudes.</t>
  </si>
  <si>
    <t>Ejecutar anualmente una (1) campaña para la celebración de la Semana Nacional de las Juventudes.</t>
  </si>
  <si>
    <t>Implementar y hacer seguimiento a la Política Pública de Juventudes.</t>
  </si>
  <si>
    <t>Diseñar y ejecutar cinco (5) campañas anualmente para la promoción y protección de los derechos de las niñas, niños y adolescentes.</t>
  </si>
  <si>
    <t>Apoyar los procesos de atención de niños, niñas y adolescentes vinculados al Sistema de Responsabilidad Penal para Adolescentes (SRPA) de acuerdo con las competencias de la entidad.</t>
  </si>
  <si>
    <t>Garantizar el funcionamiento del hogar de paso para el restablecimiento de derechos de niños, niñas, adolescentes y jóvenes de manera permanente.</t>
  </si>
  <si>
    <t>Implementar anualmente dos (2) campañas para la promoción del juego y los derechos de los niños, niñas y adolescentes con enfoque diferencial, étnico, territorial y de género.</t>
  </si>
  <si>
    <t>Implementar y hacer seguimiento a la Política Pública de Primera Infancia, Infancia, Adolescencia y Fortalecimiento Familiar.</t>
  </si>
  <si>
    <t>Implementar y hacer seguimiento a la Politica Pública de la Población Afrocolombiana.</t>
  </si>
  <si>
    <t>Implementar y hacer seguimiento a la Política Pública de Discapacidad.</t>
  </si>
  <si>
    <t>Establecer e implementar un mecanismos para la atención e inclusión de personas en proceso de reintegración o reincorporación.</t>
  </si>
  <si>
    <t>Implementar y hacer seguimiento a la Política Pública de Envejecimiento y Vejez.</t>
  </si>
  <si>
    <t>Establecer e implementar un mecanismo para impulsar los derechos, la equidad y la eliminación de la discriminación hacia la comunidad LGTBIQ+</t>
  </si>
  <si>
    <t>Establecer e implementar un (1) mecanismo de articulación intersectorial e interinstitucional para la prevención, atención y seguimiento de las violencias basadas en género.</t>
  </si>
  <si>
    <t xml:space="preserve">Ejecutar anualmente cuatro (4) eventos conmemorativos para las Mujeres. </t>
  </si>
  <si>
    <t>Implementar y hacer seguimiento a la Política Pública de Mujeres y Equidad de Género.</t>
  </si>
  <si>
    <t>Consolidar y sostener la implementación de un Banco de Ayudas Técnicas durante el cuatrienio.</t>
  </si>
  <si>
    <t>Asesorar y acompañar anualmente al 100% de los  beneficiarios de Programas de Transferencias Monetarias.</t>
  </si>
  <si>
    <t>Realizar dos (2) adecuaciones y/o ampliaciones al centro Vida Martha Yaneth durante el cuatrienio.</t>
  </si>
  <si>
    <t>Garantizar anualmente la atención integral a 105 personas mayores a través de los servicios de centro de Vida y Centro de Bienestar.</t>
  </si>
  <si>
    <t>Vincular anualmente a 1200 personas a servicios de promoción de la actividad física, la recreación y el deporte, aplicando el enfoque diferencial, de genero y étnico.</t>
  </si>
  <si>
    <t>Realizar labores de mantenimiento y embellecimiento a diez (10) escenarios deportivos anualmente.</t>
  </si>
  <si>
    <t>Recuperar, adecuar y/o remodelar diez (10) escenarios deportivos o recreativos del sector urbano y rural.</t>
  </si>
  <si>
    <t>Apoyar y fortalecer anualmente 9 Escuelas de Formación Deportiva, aplicando el enfoque diferencial, efoque de genero y enfoque étnico.</t>
  </si>
  <si>
    <t>Realizar o apoyar catorce (14) eventos deportivos y/o recreativos anualmente.</t>
  </si>
  <si>
    <t>Implementar anualmente una (1) estrategia para la apropiación y uso de las TIC en comunidades Urbanas y Rurales del Municipio.</t>
  </si>
  <si>
    <t>Habilitar 3 zonas digitales (Wifi) para la ampliación del acceso a internet de comunidades Urbanas y Rurales durante el cuatrienio.</t>
  </si>
  <si>
    <t>Apoyar técnica y administrativamente al Consejo Territorial de Planeación - CTP.</t>
  </si>
  <si>
    <t>Apoyar el fortalecimiento de cincuenta (50) Organismos de Acción Comunal en el cuatrienio.</t>
  </si>
  <si>
    <t>Desarrollar  anualmente una (1) Estrategia de Rendición de Cuentas con enfoque diferencial.</t>
  </si>
  <si>
    <t>Brindar apoyo a la realización los procesos electorales de acuerdo con las competencias del Municipio.</t>
  </si>
  <si>
    <t>Ejecutar anualmente una estrategia para la promoción del derecho a la libertad religiosa en el marco de la implementación y seguimiento a la Política Pública Integral de Libertad Religiosa y de Cultos.</t>
  </si>
  <si>
    <t>Fortalecer el Sistema de Gestión Documental de la Entidad.</t>
  </si>
  <si>
    <t>Implementar una (1) estrategia de gestión tributaria, gestión presupuestal y eficiencia del gasto público.</t>
  </si>
  <si>
    <t>Implementar una (1) estrategia de asistencia técnica para gestión del pasivo pensional durante el cuatrienio.</t>
  </si>
  <si>
    <t>Garantizar la atención al 100% de las solicitudes de registro administrativo en el Sisbén.</t>
  </si>
  <si>
    <t>Implementar anualmente cuatro (4) Planes Institucionales para el fortalecimiento de la Gestión del Talento Humano.</t>
  </si>
  <si>
    <t>Brindar apoyo financiero a ocho  (8) funcionarios como estrategias bienestar a los empleados del Municipio.</t>
  </si>
  <si>
    <t>Ejecutar una (1) estrategia para la implementación del Modelo Integrado de Planeación y Gestión (MIPG).</t>
  </si>
  <si>
    <t>Implementar una (1) estrategia de asistencia técnica y apoyo a la gestión para el Fortalecimiento Institucional.</t>
  </si>
  <si>
    <t>Realizar un (1) Rediseño Institucional de la Entidad.</t>
  </si>
  <si>
    <t>Implementar anualmente una (1) Estrategia de Comunicaciones.</t>
  </si>
  <si>
    <t>Implementar una (1) estrategia para el fortalecimiento de los procesos de  Compras y Contratación de la Entidad.</t>
  </si>
  <si>
    <t>Ejecutar una (1) estrategia de Seguimiento y Evaluación al desempeño Institucional.</t>
  </si>
  <si>
    <t>Desarrollar una (1) Estrategia de Control Urbano.</t>
  </si>
  <si>
    <t>Servicio de asistencia técnica (4501001)</t>
  </si>
  <si>
    <t>Instancias territoriales asistidas técnicamente (450100100)</t>
  </si>
  <si>
    <t>Servicio de apoyo financiero para proyectos de convivencia y seguridad ciudadana (4501029)</t>
  </si>
  <si>
    <t>Proyectos de convivencia y seguridad ciudadana apoyados financieramente (450102900)</t>
  </si>
  <si>
    <t>Servicio de apoyo financiero para la atención integral de animales (4501063)</t>
  </si>
  <si>
    <t>Prestadores del servicio de atención integral de animales apoyados (450106300)</t>
  </si>
  <si>
    <t>Servicio de apoyo para la atención de contravenciones y solución de conflictos de convivencia ciudadana (4501081)</t>
  </si>
  <si>
    <t>Casos atendidos (450108100)</t>
  </si>
  <si>
    <t>Servicio de apoyo para la atención especializada e interdisciplinaria en las comisarias de familia (4501082)</t>
  </si>
  <si>
    <t>Servicio de apoyo financiero para proyectos productivos (1702007)</t>
  </si>
  <si>
    <t>Proyectos productivos cofinanciados (170200700)</t>
  </si>
  <si>
    <t>Servicio de apoyo a la comercialización (1702038)</t>
  </si>
  <si>
    <t>Mercados campesinos realizados (170203805)</t>
  </si>
  <si>
    <t>Servicio de apoyo para el fomento organizativo de la Agricultura Campesina, Familiar y Comunitaria (1702017)</t>
  </si>
  <si>
    <t>Estrategias implementadas (170201701)</t>
  </si>
  <si>
    <t>Servicio de apoyo financiero para la organización de ferias nacionales e internacionales (1706008)</t>
  </si>
  <si>
    <t>Ferias nacionales e internacionales organizadas (170600800)</t>
  </si>
  <si>
    <t>Vía terciaria con mantenimiento (240211200)</t>
  </si>
  <si>
    <t>Vías con dispositivos de control y señalización (2409039)</t>
  </si>
  <si>
    <t>Vías con dispositivos de control y señalización instalados (240903900)</t>
  </si>
  <si>
    <t>Documentos de planeación (3502047)</t>
  </si>
  <si>
    <t>Documentos de planeación (350204700)</t>
  </si>
  <si>
    <t>Servicio de asistencia técnica (3502116)</t>
  </si>
  <si>
    <t>Asistencias técnicas realizadas (350211600)</t>
  </si>
  <si>
    <t>Servicio de apoyo al fortalecimiento de políticas públicas para la generación y formalización del empleo en el marco del trabajo decente (3602032)</t>
  </si>
  <si>
    <t>Emprendimientos asesorados (360203200)</t>
  </si>
  <si>
    <t>Servicio de asesoría técnica para el emprendimiento (3602032)</t>
  </si>
  <si>
    <t>Servicio de apoyo al fortalecimiento de políticas públicas para la generación y formalización del empleo en el marco del trabajo decente (3602027)</t>
  </si>
  <si>
    <t>Estrategias realizadas (360202700)</t>
  </si>
  <si>
    <t>Documentos de planeación (3604014)</t>
  </si>
  <si>
    <t>Documentos de planeación elaborados (360401400)</t>
  </si>
  <si>
    <t>Servicio de estratificación socioeconómica (0401105)</t>
  </si>
  <si>
    <t>0401105</t>
  </si>
  <si>
    <t>Predios con estratificación socioeconómica (040110500)</t>
  </si>
  <si>
    <t>040110500</t>
  </si>
  <si>
    <t>Servicio de actualización catastral con enfoque multipropósito (0406016)</t>
  </si>
  <si>
    <t>0406016</t>
  </si>
  <si>
    <t>Predios catastralmente actualizados con enfoque multipropósito (040601601)</t>
  </si>
  <si>
    <t>040601601</t>
  </si>
  <si>
    <t>Servicio de alumbrado público (2102069)</t>
  </si>
  <si>
    <t>Lámparas de alumbrado público en funcionamiento (210206900)</t>
  </si>
  <si>
    <t>Servicio de reforestación de ecosistemas (3202006)</t>
  </si>
  <si>
    <t>Árboles plantados (320200604)</t>
  </si>
  <si>
    <t xml:space="preserve">
320200604</t>
  </si>
  <si>
    <t>Servicio de recuperación de cuerpos de agua lénticos y lóticos (3202037)</t>
  </si>
  <si>
    <t>Extensión de cuerpos de agua recuperados (320203700)</t>
  </si>
  <si>
    <t>Servicio de protección del recurso hídrico (3202050)</t>
  </si>
  <si>
    <t>Áreas protegidas (320305000)</t>
  </si>
  <si>
    <t>Servicio de asistencia técnica para la implementación de las estrategias educativo ambientales y de participación (3208006)</t>
  </si>
  <si>
    <t>Estrategias educativo ambientales y de participación implementadas (320800600)</t>
  </si>
  <si>
    <t>Servicio de saneamiento y titulación de bienes fiscales (4001007)</t>
  </si>
  <si>
    <t>Bienes fiscales saneados y titulado (400100700)</t>
  </si>
  <si>
    <t>Espacio publico adecuado (4002020)</t>
  </si>
  <si>
    <t>Espacio publico adecuado (400202000)</t>
  </si>
  <si>
    <t>Zonas verdes mantenidas (4002026)</t>
  </si>
  <si>
    <t>Zonas verdes mantenidas (400202600)</t>
  </si>
  <si>
    <t>Servicio de apoyo financiero para la relocalización transitoria de hogares (4002038)</t>
  </si>
  <si>
    <t>Hogares beneficiados con apoyo financiero para relocalización transitoria (400203800)</t>
  </si>
  <si>
    <t>Alcantarillados optimizados (4003020)</t>
  </si>
  <si>
    <t>Plantas de tratamiento de aguas residuales optimizadas (400302002)</t>
  </si>
  <si>
    <t>Servicio de asistencia técnica para la administración y operación de los servicios públicos domiciliarios (4003052)</t>
  </si>
  <si>
    <t>Asistencias técnicas realizadaso (400305200)</t>
  </si>
  <si>
    <t>Documentos de planeación (4003006)</t>
  </si>
  <si>
    <t>Plan Integral de gestión de residuos sólidos (PGIRS) actualizado (400300602)</t>
  </si>
  <si>
    <t>Servicios de implementación del Plan de Gestión Integral de Residuos Solidos PGIRS (4003022)</t>
  </si>
  <si>
    <t>Plan de Gestión Integral de Residuos Solidos implementado (400302200)</t>
  </si>
  <si>
    <t>Servicios de asistencia técnica en manejo de residuos solidos (4003021)</t>
  </si>
  <si>
    <t>Personas asistidas técnicamente (400302100)</t>
  </si>
  <si>
    <t>Servicio de fortalecimiento a Seccionales de Defensa Civil (4503021)</t>
  </si>
  <si>
    <t>Organismos de atención de emergencias fortalecidos (450302100)</t>
  </si>
  <si>
    <t>Servicio prevención y control de incendios (4503035)</t>
  </si>
  <si>
    <t>Cuerpos de bomberos disponibles para la prevención y control de incendios en la entidad territorial (450303500)</t>
  </si>
  <si>
    <t>Asistencias técnica en Inspección, Vigilancia y Control realizadas (190302300)</t>
  </si>
  <si>
    <t>Servicio de certificación de discapacidad para las personas con discapacidad (1905040)</t>
  </si>
  <si>
    <t>Personas con servicio de certificación de discapacidad (190504000)</t>
  </si>
  <si>
    <t>Cementerios habilitados (1905003)</t>
  </si>
  <si>
    <t>Cementerios habilitados (190500300)</t>
  </si>
  <si>
    <t>Servicio de educación informal en temas de salud pública (1905019)</t>
  </si>
  <si>
    <t>Personas capacitadas (190501900)</t>
  </si>
  <si>
    <t>Servicio de atención en salud pública en situaciones de emergencias y desastres (1905030)</t>
  </si>
  <si>
    <t>Personas en capacidad de ser atendidas (190503000)</t>
  </si>
  <si>
    <t>Servicio de asistencia técnica (1905050)</t>
  </si>
  <si>
    <t>Asistencias técnicas realizadas (190505000)</t>
  </si>
  <si>
    <t>Servicio de promoción de la participación social en salud (1905049)</t>
  </si>
  <si>
    <t>Estrategias de promoción de la participación social en salud implementadas (190504900)</t>
  </si>
  <si>
    <t>Servicio de gestión del riesgo en temas de salud sexual y reproductiva (190521)</t>
  </si>
  <si>
    <t>Campañas de gestión del riesgo en temas de salud sexual y reproductiva implementadas (19052100)</t>
  </si>
  <si>
    <t>Servicio de gestión del riesgo para abordar condiciones crónicas prevalentes (1905023)</t>
  </si>
  <si>
    <t>Campañas de gestión del riesgo para abordar condiciones crónicas prevalentes implementadas (1905023)</t>
  </si>
  <si>
    <t>Servicio de gestión del riesgo para abordar situaciones de salud relacionadas con condiciones ambientales (1905024)</t>
  </si>
  <si>
    <t>Campañas de gestión del riesgo para abordar situaciones de salud relacionadas con condiciones ambientales implementadas (190502400)</t>
  </si>
  <si>
    <t>Campañas de gestión del riesgo para enfermedades inmunoprevenibles  implementadas (1905027)</t>
  </si>
  <si>
    <t>Servicio de afiliaciones al régimen subsidiado del Sistema General de Seguridad Social (1906044)</t>
  </si>
  <si>
    <t>Personas afiliadas al régimen subsidiado (190604400)</t>
  </si>
  <si>
    <t>Documentos de planeación (2201001)</t>
  </si>
  <si>
    <t>Documentos de planeación para la educación inicial, preescolar, básica y media emitidos (220100100)</t>
  </si>
  <si>
    <t>Estudios y diseños de infraestructura educativa  (2201039)</t>
  </si>
  <si>
    <t>Estudios y diseños de infraestructura educativa elaborados (220103900)</t>
  </si>
  <si>
    <t>Documentos de investigación (2201065)</t>
  </si>
  <si>
    <t>Documentos de investigación elaborados (220106500)</t>
  </si>
  <si>
    <t>Servicio de fomento para el acceso a la educación superior (2202062)</t>
  </si>
  <si>
    <t>Beneficiarios de estrategias o programas de fomento para el acceso a la educación superior (220206200)</t>
  </si>
  <si>
    <t>Número de estímulos (330105400)</t>
  </si>
  <si>
    <t xml:space="preserve">Servicio de asistencia técnica para la viabilización de proyectos de infraestructura (3301063)
</t>
  </si>
  <si>
    <t>Proyectos de infraestructura cultural  asistidos técnicamente (330106300)</t>
  </si>
  <si>
    <t>Servicios bibliotecarios (3301085)</t>
  </si>
  <si>
    <t>Usuarios atendidos (330108500)</t>
  </si>
  <si>
    <t>Servicio de educación informal en áreas artísticas y culturales (3301087)</t>
  </si>
  <si>
    <t>Servicio de apoyo financiero para creadores y gestores culturales (3301128)</t>
  </si>
  <si>
    <t>Creadores y gestores culturales beneficiados (330112800)</t>
  </si>
  <si>
    <t>Eventos de promoción de actividades culturales realizados (330105300)</t>
  </si>
  <si>
    <t xml:space="preserve">Servicio de caracterización de la población víctima para su posterior atención, asistencia y reparación integral (4101014)
</t>
  </si>
  <si>
    <t>Víctimas caracterizadas (410101400)</t>
  </si>
  <si>
    <t>Víctimas atendidas (410102306)</t>
  </si>
  <si>
    <t>Hogares víctimas con atención humanitaria (410102506)</t>
  </si>
  <si>
    <t>Servicio de asistencia funeraria (4101027)</t>
  </si>
  <si>
    <t>Recursos entregados en asistencia funeraria (410102702)</t>
  </si>
  <si>
    <t>Servicio de transporte y traslado de enseres y bienes muebles (4101043)</t>
  </si>
  <si>
    <t>Hogares que han recibido recursos para el transporte de bienes (410104300)</t>
  </si>
  <si>
    <t>Servicios de asistencia técnica para la articulación interinstitucional en la implementación de la polìtica pública para las víctimas (4101063)</t>
  </si>
  <si>
    <t>Planes de acción articulados (410106800)</t>
  </si>
  <si>
    <t>Servicios de satisfacción y garantías de no repetición a víctimas del conflicto armado (4101092)</t>
  </si>
  <si>
    <t>Actos simbólicos y de dignificación implementados (410109201)</t>
  </si>
  <si>
    <t>Servicio de investigación de reconstrucción de hechos relacionados con el conflicto (4101097)</t>
  </si>
  <si>
    <t>Iniciativas de investigación de memoria histórica sobre el conflicto armado realizados (410109700)</t>
  </si>
  <si>
    <t>Edificaciones de atención a la primera infancia dotadas (4102006)</t>
  </si>
  <si>
    <t>Edificaciones de atención a la primera infancia dotadas (410200600)</t>
  </si>
  <si>
    <t>Servicios de asistencia técnica en políticas públicas de infancia, adolescencia y juventud (4102047)</t>
  </si>
  <si>
    <t>Agentes de la institucionalidad de infancia, adolescencia y juventud asistidos técnicamente (410204700)</t>
  </si>
  <si>
    <t>Servicios de promoción de los derechos de los niños, niñas, adolescentes y jóvenes (4102046)</t>
  </si>
  <si>
    <t>Campañas de promoción realizadas (410204600)</t>
  </si>
  <si>
    <t>Servicio dirigidos a la atención de niños, niñas, adolescentes y jóvenes, con enfoque pedagógico y restaurativo encaminados a la inclusión social (4102038)</t>
  </si>
  <si>
    <t>Niños, niñas, adolescentes y jóvenes atendidios en los servicios de restablecimiento en la administración de justicia (410203800)</t>
  </si>
  <si>
    <t>Servicio de protección integral a niños, niñas, adolescentes y jóvenes (4102052)</t>
  </si>
  <si>
    <t>Niños, niñas, adolescentes y jóvenes beneficiados con acciones de restablecimiento de derechos (410205201)</t>
  </si>
  <si>
    <t>Mecanismos de articulación implementados para la gestión de oferta social (410305202)</t>
  </si>
  <si>
    <t>Hogares con acompañamiento familiar (410305000)</t>
  </si>
  <si>
    <t>Centros de protección social para el adulto mayor adecuados (4104002)</t>
  </si>
  <si>
    <t>Adultos mayores atendidos con servicios integrales (410400200)</t>
  </si>
  <si>
    <t>Servicio de apoyo a la actividad física, la recreación y el deporte</t>
  </si>
  <si>
    <t>Servicio de promoción de la actividad física, la recreación y el deporte (4301037)</t>
  </si>
  <si>
    <t>Personas que acceden a servicios deportivos, recreativos y de actividad física (430103700)</t>
  </si>
  <si>
    <t>Servicio de Escuelas Deportivas</t>
  </si>
  <si>
    <t>Servicio de acceso y promoción a las tecnologías de la información y las comunicaciones (2301076)</t>
  </si>
  <si>
    <t>Espacios públicos para la promoción de las TIC habilitados (230107600)</t>
  </si>
  <si>
    <t>Servicio de acceso zonas digitales (2301079)</t>
  </si>
  <si>
    <t>Zonas digitales instaladas (230107900)</t>
  </si>
  <si>
    <t>Servicio de asistencia técnica para la implementación de la Estrategia de Gobierno digital (2302024)</t>
  </si>
  <si>
    <t>Entidades asistidas técnicamente (230202400)</t>
  </si>
  <si>
    <t>Espacios de participación promovidos (450200100)</t>
  </si>
  <si>
    <t>Rendicion de cuentas realizadas (450200101)</t>
  </si>
  <si>
    <t>Servicio de organización de procesos electorales (4502025)</t>
  </si>
  <si>
    <t>procesos electorales realizados (450202500)</t>
  </si>
  <si>
    <t>Servicio de promoción de la garantía de derechos (4502038)</t>
  </si>
  <si>
    <t>Estrategias de promoción de la garantía de derechos implementadas (450203800)</t>
  </si>
  <si>
    <t>Servicio de gestión documental (4599017)</t>
  </si>
  <si>
    <t>Sistema de gestión documental implementado (459901700)</t>
  </si>
  <si>
    <t>Programas asistidos técnicamente (459903105)</t>
  </si>
  <si>
    <t>Entidades, organismos y dependencias asistidos técnicamente (459903100)</t>
  </si>
  <si>
    <t>Planes asistidos técnicamente (459902303)</t>
  </si>
  <si>
    <t>Servicio de apoyo financiero para el fortalecimiento (4599038)</t>
  </si>
  <si>
    <t>Funcionarios apoyados (459903800)</t>
  </si>
  <si>
    <t>Servicio de actualización del Sistema de Gestión (4599037)</t>
  </si>
  <si>
    <t>Sistema de gestión actualizado (459903700)</t>
  </si>
  <si>
    <t>Entidades territoriales asistidas técnicamente (459903100)</t>
  </si>
  <si>
    <t>2.3.2.02.02.008.17.02</t>
  </si>
  <si>
    <t>SGH - Gobierno, CCC</t>
  </si>
  <si>
    <t>SGH - Gobierno, Comisaría</t>
  </si>
  <si>
    <t>SGH - Gobierno, Políticas Públicas</t>
  </si>
  <si>
    <t>SGH - Gobierno, Víctimas</t>
  </si>
  <si>
    <t>SGH - Gestión de Talento Humano, Gestión Documental</t>
  </si>
  <si>
    <t>INDER - Cultura</t>
  </si>
  <si>
    <t>INDER - Deporte</t>
  </si>
  <si>
    <t>INDER - Turismo</t>
  </si>
  <si>
    <t>SDI - Desarrollo Económico</t>
  </si>
  <si>
    <t>Implementar anualmente una (1) estrategia de Estimulos para el apoyo a Grupos, Artistas, Creadores y Gestores Culturales.</t>
  </si>
  <si>
    <t>Desarrollar anualmente una (1) estrategia para la implementación de las Políticas de Gobierno Digital y Seguridad Digital en el marco del MIPG.</t>
  </si>
  <si>
    <t>Animales atendidos (450106100)</t>
  </si>
  <si>
    <t>Centro de Convivencia</t>
  </si>
  <si>
    <t>Casos atendidos (450108200)</t>
  </si>
  <si>
    <t>SGH - Gobierno, Inspección de Polícia</t>
  </si>
  <si>
    <t>No Aplica</t>
  </si>
  <si>
    <t>No aplica</t>
  </si>
  <si>
    <t>Despacho Alcalde</t>
  </si>
  <si>
    <t>SP - Estratificación</t>
  </si>
  <si>
    <t>SP - Ordenamiento Territorial</t>
  </si>
  <si>
    <t>SP - Desarrollo Urbano</t>
  </si>
  <si>
    <t>SP - Obras de Infraestructura</t>
  </si>
  <si>
    <t>SP - MIPG</t>
  </si>
  <si>
    <t>SP - Banco de Proyectos</t>
  </si>
  <si>
    <t>SP - Vías y Banco de Maquinarias</t>
  </si>
  <si>
    <t>SP - Seguimiento</t>
  </si>
  <si>
    <t>STT - Tránsito y Transporte</t>
  </si>
  <si>
    <t>SGH - Víctimas</t>
  </si>
  <si>
    <t>SGH - Políticas Públicas</t>
  </si>
  <si>
    <t>SGH - Hidrocarburos y Minería</t>
  </si>
  <si>
    <t>SGH - Talento Humano</t>
  </si>
  <si>
    <t>SGH - Gestión Documental</t>
  </si>
  <si>
    <t>SGH - Recursos Físicos</t>
  </si>
  <si>
    <t>SP - Catastro</t>
  </si>
  <si>
    <t>SGH - Centro de Convivencia</t>
  </si>
  <si>
    <t>SGH - Comisaría de Familia</t>
  </si>
  <si>
    <t>SGH - Inspección de Polícia</t>
  </si>
  <si>
    <t>Apoyo a los servicios de bienestar a la población privada de libertad y con medida de aseguramiento intramural en el Municipio de Sabana de Torres, Santander</t>
  </si>
  <si>
    <t>Agricultura y Desarrollo Rural</t>
  </si>
  <si>
    <t>Ferias ganaderas</t>
  </si>
  <si>
    <t>Mantenimiento, adecuación y funcionamiento del Cementerio Ignacia Ibargüen del Municipio de Sabana de Torres, Santander</t>
  </si>
  <si>
    <t>Fortalecimiento a las acciones de inspección, vigilancia y control en salud y gestión integral de la Salud Pública en el Municipio de Sabana de Torres, Santander</t>
  </si>
  <si>
    <t>Aseguramiento y administración del Sistema General de la Seguridad Social en Salud - SGSSS del régimen subsidiado en el Municipio de Sabana de Torres, Santander</t>
  </si>
  <si>
    <t>Aseguramiento en Salud</t>
  </si>
  <si>
    <t>IVC y Salud Pública</t>
  </si>
  <si>
    <t>Promoción del acceso y uso de las Tecnologías de la Información y las Comunicaciones - TIC, y fortalecimiento de la política de Gobierno Digital y Seguridad Digital en el Municipio de Sabana de Torres, Santander</t>
  </si>
  <si>
    <t>SDI - TIC</t>
  </si>
  <si>
    <t>Servicio de atención integral a la fauna (4501061)</t>
  </si>
  <si>
    <t>Fortalecimiento institucional a los procesos estratégicos, misionales y de apoyo de la Secretaría de Desarrollo e Industria del Municipio de Sabana de Torres, Santander</t>
  </si>
  <si>
    <t>Bienestar Animal y Fauna Silvestre</t>
  </si>
  <si>
    <t>SDI - Ambiente</t>
  </si>
  <si>
    <t>SDI - Comunicaciones</t>
  </si>
  <si>
    <t>Fortalecimiento de las acciones de conservación de la biodiversidad, los recursos hídricos y sus servicios ecosistémicos con especial atención en la adaptación al cambio climático en el Municipio de Sabana de Torres, Santander.</t>
  </si>
  <si>
    <t>Ambiental</t>
  </si>
  <si>
    <t>Intervenir cuarenta (40) hectáreas  de cuencas hidrograficas,  durante el cuatrienio, mediante procesos de restauración y recuperación</t>
  </si>
  <si>
    <t>Promover y apoyar la participación de 700 deportivas locales en competencias departamentales y nacionales.</t>
  </si>
  <si>
    <t>Ejecutar una (1) estrategia para el fortalecimiento del Sistema de Control Interno</t>
  </si>
  <si>
    <t>Realizar anualmente (1) campaña de gestión del riesgo para promoción de maternidad segura.</t>
  </si>
  <si>
    <t>Formular Plan de Infraestructura Educativa</t>
  </si>
  <si>
    <t>Nombre del Programa según el MCPGP</t>
  </si>
  <si>
    <t>Sector MCPGP</t>
  </si>
  <si>
    <t>Cód. Prog.</t>
  </si>
  <si>
    <t>Cód. Prod</t>
  </si>
  <si>
    <t>Programación Financiera para la vigencia 2025 desagregada por Fuente de Financiación</t>
  </si>
  <si>
    <t>ICLD</t>
  </si>
  <si>
    <t>Fortalecimiento de los espacios, estrategias y mecanismos de articulación institucional para la promoción del acceso a la justicia, la convivencia ciudadana y la resolución de conflictos en el Municipio de Sabana de Torres, Santander.</t>
  </si>
  <si>
    <t>ICLD + SGP LI</t>
  </si>
  <si>
    <t>2.3.2.02.02.006.12.01
2.3.2.02.02.009.12.01</t>
  </si>
  <si>
    <t>Apoyo al fortalecimiento de la gestión de la información estadística y geográfica en el Municipio de Sabana de Torres, Santander</t>
  </si>
  <si>
    <t>Información Estadística</t>
  </si>
  <si>
    <t>2.3.2.02.02.008.04.01
2.3.2.02.02.008.04.02</t>
  </si>
  <si>
    <t>ICDE + ICDL</t>
  </si>
  <si>
    <t>2.3.2.02.02.008.04.03</t>
  </si>
  <si>
    <t>Apoyo a la inclusión productiva de pequeños y medianos productores rurales como estrategia para la promoción del desarrollo rural integral del Municipio de Sabana de Torres, Santander.</t>
  </si>
  <si>
    <t>SGP LI</t>
  </si>
  <si>
    <t>OTRAS FUENTES</t>
  </si>
  <si>
    <t>REGALIAS</t>
  </si>
  <si>
    <t>GESTIÓN</t>
  </si>
  <si>
    <t>PRESUPUESTO</t>
  </si>
  <si>
    <t>ICLG + SGP LI</t>
  </si>
  <si>
    <t>2.3.2.02.02.006.17.03</t>
  </si>
  <si>
    <t>2.3.2.02.02.006.17.01</t>
  </si>
  <si>
    <t>2.3.2.02.02.006.17.02</t>
  </si>
  <si>
    <t>Apoyo a la organización y realización de la X Feria Agropecuaria, Agroindustrial, Comercial y Ganadera como estrategia para la promoción de desarrollo rural integal en el Municipio de Sabana de Torres, Santander.</t>
  </si>
  <si>
    <t>Alumbrado Público</t>
  </si>
  <si>
    <t>Apoyo para la modernización, mantenimiento y ampliación de la Red de Alumbrado Público del Municipio de Sabana de Torres, Santander.</t>
  </si>
  <si>
    <t>2.3.2.02.02.006.21.01</t>
  </si>
  <si>
    <t>ICDE</t>
  </si>
  <si>
    <t>Apoyo al fortalecimiento de la calidad, cobertura, permanencia y pertinencia de la educación inicial, preescolar, básica y media, y promoción del acceso a la educación complementaria y superior en el Municipio de Sabana de Torres, Santander</t>
  </si>
  <si>
    <t>Reconstrucción de la Sede Principal del Colegio Integrado Madre de la Esperanza (CIME) del Municipio de Sabana de Torres (Santander) para el mejoramiento de los entornos de aprendizaje, la seguridad y la garantía del acceso al derecho a la educación de las y las estudiantes de la Institución Educativa.</t>
  </si>
  <si>
    <t>CIME</t>
  </si>
  <si>
    <t>2.3.2.02.02.009.22.05</t>
  </si>
  <si>
    <t>2.3.2.02.02.009.22.03</t>
  </si>
  <si>
    <t>SGP Alimentación Escolar</t>
  </si>
  <si>
    <t>2.3.2.02.02.009.22.02</t>
  </si>
  <si>
    <t>2.3.2.02.02.009.22.04</t>
  </si>
  <si>
    <t>2.3.2.02.02.006.22.02
2.3.2.02.02.006.22.03
2.3.2.02.02.006.22.04
2.3.2.02.02.008.22.01
2.3.2.02.02.009.22.01</t>
  </si>
  <si>
    <t>2.3.2.02.02.008.23.01</t>
  </si>
  <si>
    <t>2.3.2.02.02.008.23.02</t>
  </si>
  <si>
    <t>Mejoramiento, adecuación y construcción de infraestructura vial urbana y rural para la promoción del desarrollo económico y la seguridad vial en el Municipio de Sabana de Torres, Santander.</t>
  </si>
  <si>
    <t>Infraestructura vial</t>
  </si>
  <si>
    <t>2.3.2.02.01.003.24.01
2.3.2.02.02.005.24.01</t>
  </si>
  <si>
    <t>2.3.2.01.03.001.32.01</t>
  </si>
  <si>
    <t>Fortalecimiento de la promoción y el acceso a procesos artísticos y culturales en el Municipio de Sabana de Torres, Santander</t>
  </si>
  <si>
    <t>2.3.2.02.02.009.33.04</t>
  </si>
  <si>
    <t>2.3.2.02.02.009.33.05</t>
  </si>
  <si>
    <t>2.3.2.02.02.009.33.03</t>
  </si>
  <si>
    <t>2.3.2.02.02.009.33.02</t>
  </si>
  <si>
    <t>2.3.2.02.02.009.35.01</t>
  </si>
  <si>
    <t>2.3.2.02.02.009.35.02</t>
  </si>
  <si>
    <t>Promoción del Desarrollo Económico, la Productividad y la Competitividad del Comercio, la Industria y el Turismo en el Municipio de Sabana de Torres, Santander</t>
  </si>
  <si>
    <t>Comercio, Industria y Turismo</t>
  </si>
  <si>
    <t>Apoyo a la promoción del empleo, el trabajo decente, el emprendimiento y la inclusión productiva de la población vulnerable como estrategia para el fomento del desarrollo económico y social  en el Municipio de Sabana de Torres, Santander</t>
  </si>
  <si>
    <t>2.3.2.02.02.008.36.05</t>
  </si>
  <si>
    <t>2.3.2.02.02.008.36.06</t>
  </si>
  <si>
    <t>2.3.2.02.02.009.36.01</t>
  </si>
  <si>
    <t>2.3.2.02.02.008.36.03</t>
  </si>
  <si>
    <t>2.3.2.02.02.008.36.02</t>
  </si>
  <si>
    <t>2.3.2.02.02.008.36.01</t>
  </si>
  <si>
    <t>2.3.2.02.02.009.36.02</t>
  </si>
  <si>
    <t>2.3.2.02.02.009.36.03</t>
  </si>
  <si>
    <t>2.3.2.02.02.008.36.04</t>
  </si>
  <si>
    <t>SIN FINANCIACIÓN</t>
  </si>
  <si>
    <t>SP - Tierras</t>
  </si>
  <si>
    <t>2.3.2.02.02.009.40.03</t>
  </si>
  <si>
    <t>Construción de pozos perforados para contribuir en la garantia del suministro de agua potable en el sector urbano del Municipio de Sabana de Torres, Santander</t>
  </si>
  <si>
    <t>Pozos profundos</t>
  </si>
  <si>
    <t>2.3.2.02.02.005.40.02</t>
  </si>
  <si>
    <t>PTAR</t>
  </si>
  <si>
    <t>Mantenimiento a Plantas de Tratamiento de Aguas Residuales (PTAR) en zona urbana y rural del Municipio de Sabana de Torres (Santander)</t>
  </si>
  <si>
    <t>2.3.3.01.02.004.01.01
2.3.3.01.02.004.01.02
2.3.3.01.02.004.02.01
2.3.3.01.02.004.02.02
2.3.3.01.02.004.03.01
2.3.3.01.02.004.03.02</t>
  </si>
  <si>
    <t>Subsidios para los usuarios de estratos 1, 2 y 3 de los servicios públicos domiciliarios de acueducto, alcantarillado y aseo del Municipio de Sabana de Torres, Santander|</t>
  </si>
  <si>
    <t>Subsidios servicios públicos</t>
  </si>
  <si>
    <t>2.3.2.02.02.008.40.03</t>
  </si>
  <si>
    <t>2.3.2.02.02.008.40.04</t>
  </si>
  <si>
    <t>SP - Servicios Públicos</t>
  </si>
  <si>
    <t>Actualización, Implementación y seguimiento al Plan de Gestión Integral de Residuos Sólidos (PGIRS) del Municipio de Sabana de Torres, Santander</t>
  </si>
  <si>
    <t>PGIR</t>
  </si>
  <si>
    <t>2.3.2.02.02.009.40.05</t>
  </si>
  <si>
    <t>Fortalecimiento de la recreación, la actividad física y el deporte para la construcción del tejido social, y apoyo a la formación, preparación y desarrollo de talentos deportivos en el Municipio de Sabana de Torres, Santander</t>
  </si>
  <si>
    <t>Deporte y Recreación</t>
  </si>
  <si>
    <t>2.3.2.02.02.009.43.03</t>
  </si>
  <si>
    <t>2.3.2.02.02.009.43.04</t>
  </si>
  <si>
    <t>2.3.2.02.02.008.43.01</t>
  </si>
  <si>
    <t>Mantenimiento y recuperación de la infraestructura deportiva para la promoción  de la recreación, la actividad física y el deporte y la formación, preparación y desarrollo de talentos deportivos en el Municipio de Sabana de Torres, Santander</t>
  </si>
  <si>
    <t>Infraestructura deportiva</t>
  </si>
  <si>
    <t>2.3.2.02.02.009.43.02</t>
  </si>
  <si>
    <t>Fortalecimiento institucional de los procesos estratégicos, misionales y de apoyo de la secretaría General y de Hacienda del Municipio de Sabana de Torres, Santander</t>
  </si>
  <si>
    <t>2.3.2.02.02.008.45.09</t>
  </si>
  <si>
    <t xml:space="preserve">Fortalecimiento de la Seguridad y Convivencia Ciudadana mediante la implementación de las acciones incluidas en el Plan Integral de Seguridad y Convivencia Ciudadana - PISCC 2024-2027 del Municipio de Sabana de Torres, Santander </t>
  </si>
  <si>
    <t>2.3.2.02.02.009.45.09
2.3.2.02.02.009.45.10
2.3.2.02.02.009.45.11</t>
  </si>
  <si>
    <t>2.3.2.02.02.009.45.07</t>
  </si>
  <si>
    <t>2.3.2.02.02.009.45.14</t>
  </si>
  <si>
    <t>Inspección y Comisaria</t>
  </si>
  <si>
    <t>2.3.2.02.02.009.45.05</t>
  </si>
  <si>
    <t>Apoyo a las acciones de Gestión del Riesgo de Desastres y Respuesta a Emergencias en el marco de la implementación y seguimiento al Plan Municipal de Gestión del Riesgo de Desastres  - PMGRD y la Estrategia Municipal para la Respuesta a Emergencias - EMRE en el Municipio de Sabana de Torres, Santander</t>
  </si>
  <si>
    <t>SP - Gestión del Riesgo</t>
  </si>
  <si>
    <t>2.3.2.02.02.009.45.13</t>
  </si>
  <si>
    <t>2.3.2.02.02.009.45.08</t>
  </si>
  <si>
    <t>Fortalecimiento institucional de los procesos estratégicos, misionales y de apoyo de la secretaría de Planeación del Municipio de Sabana de Torres, Santander</t>
  </si>
  <si>
    <t>2.3.2.02.02.009.45.16</t>
  </si>
  <si>
    <t>2.3.2.02.02.009.45.15</t>
  </si>
  <si>
    <t>Fortalecimiento Planeación</t>
  </si>
  <si>
    <t>2.3.2.02.02.009.45.17</t>
  </si>
  <si>
    <t>Libertad de Religiosa</t>
  </si>
  <si>
    <t>2.3.2.02.02.008.45.14</t>
  </si>
  <si>
    <t>2.3.2.02.02.008.45.11</t>
  </si>
  <si>
    <t>2.3.2.02.02.008.45.12</t>
  </si>
  <si>
    <t>2.3.2.02.02.009.45.01
2.3.2.02.02.009.45.02
2.3.2.02.02.009.45.03</t>
  </si>
  <si>
    <t>2.3.2.02.02.009.45.12</t>
  </si>
  <si>
    <t>2.3.2.02.02.008.45.15</t>
  </si>
  <si>
    <t>2.3.2.02.02.009.45.18</t>
  </si>
  <si>
    <t>2.3.2.02.02.008.45.16</t>
  </si>
  <si>
    <t>Fortalecimiento General y de Hacienda</t>
  </si>
  <si>
    <t>2.3.2.02.02.008.45.08</t>
  </si>
  <si>
    <t>2.3.2.02.02.008.45.13</t>
  </si>
  <si>
    <t>2.3.2.02.02.008.41.04</t>
  </si>
  <si>
    <t>2.3.2.02.02.008.41.05</t>
  </si>
  <si>
    <t>2.3.2.02.02.008.41.06</t>
  </si>
  <si>
    <t>2.3.2.02.01.003.41.01</t>
  </si>
  <si>
    <t>2.3.2.02.02.008.41.07</t>
  </si>
  <si>
    <t>2.3.2.02.02.008.41.15</t>
  </si>
  <si>
    <t>2.3.2.02.02.006.41.04</t>
  </si>
  <si>
    <t>Hogar de Paso y SRPA</t>
  </si>
  <si>
    <t>2.3.2.02.02.008.41.08</t>
  </si>
  <si>
    <t>2.3.2.02.02.008.41.09</t>
  </si>
  <si>
    <t>Inclusión Social</t>
  </si>
  <si>
    <t>Adecuaciones Centro Vida</t>
  </si>
  <si>
    <t>Atención Centro Vida</t>
  </si>
  <si>
    <t>Apoyo a la implementación de la política pública nacional para la prevención, protección, atención, asistencia y reparación integral a las víctimas del conflicto armado en el Muncipio de Sabana de Torres, Santander</t>
  </si>
  <si>
    <t>Atención integral al adulto mayor a través de los servicios de centro de vida y centro de bienestar en el Municipio de Sabana de Torres, Santander</t>
  </si>
  <si>
    <t>Mantenimiento y adecuación del Centro Vida Martha Yaneth para el fortalecimiento de la atención integral al adulto mayor en el Municipio de Sabana de Torres, Santander</t>
  </si>
  <si>
    <t>Apoyo a la implementación de políticas públicas sociales y estrategias para la inclusión de personas en situación de vulnerabilidad y sujetos de especial protección constitucional en el Municipio de Sabana de Torres, Santander</t>
  </si>
  <si>
    <t>Apoyo al proceso de restablecimiento de derechos de niños, niñas, adolescentes y jóvenes y atención a menores vinculados al Sistema de Responsabilidad Penal para Adolescentes (SRPA) en el Municipio de Sabana de Torres, Santander.</t>
  </si>
  <si>
    <t>Implementación de estrategias de bienestar animal para promoción del cuidado y apoyo a la atención de animales domésticos y silvestres que se encuentren en condición de abandono, pérdida, desatención estatal, tenencia irresponsable o en situación de vulnerabilidad en el Municipio de Sabana de Torres, Santander.</t>
  </si>
  <si>
    <t>Rendición de Cuentas y CTP</t>
  </si>
  <si>
    <t>Promoción de la Participación Ciudadana, el control social y el diálogo ciudadano el Municipio de Sabana de Torres, Santander</t>
  </si>
  <si>
    <t>Desarrollo de los mecanimos de promoción de la convivencia ciudadana y la resolución de conflictos mediante apoyo al fortalecimiento de las capacidades de la Inspección de Polícia y la Comisaria de Familia del Municipio de Sabana de Torres, Santander</t>
  </si>
  <si>
    <t>Apoyo a la implementación de la Política Pública Integral de Libertad Religiosa y de Cultos en el Municipio de Sabana de Torres, Santander</t>
  </si>
  <si>
    <t>Tierras y Desarrollo Urbano</t>
  </si>
  <si>
    <t>Fortalecimiento del ordenamiento territorial, el desarrollo urbano, la formalización de la propiedad, el espacio público y la promoción del acceso a soluciones de vivienda en el Municipio de Sabana de Torres, Santander</t>
  </si>
  <si>
    <t>2.3.2.02.02.008.41.10</t>
  </si>
  <si>
    <t>Fuente de Financiación</t>
  </si>
  <si>
    <t>2.3.2.02.02.009.19.19
2.3.2.02.02.009.19.20
2.3.2.02.02.009.19.21
2.3.2.02.02.009.19.22</t>
  </si>
  <si>
    <t>OTROS (Contribución sobre contratos de obra pública) + ICDE</t>
  </si>
  <si>
    <t>2.3.2.02.02.008.45.10</t>
  </si>
  <si>
    <t>ICDE + ICDL + SGP LI</t>
  </si>
  <si>
    <t xml:space="preserve">RF ICLD </t>
  </si>
  <si>
    <t>OTROS (Impuestos de Transporte por Oleoductos y Gasoductos)</t>
  </si>
  <si>
    <t>2.3.2.02.02.008.40.01
2.3.2.02.02.009.43.03</t>
  </si>
  <si>
    <t>2.3.2.02.02.008.40.02
2.3.2.02.02.009.43.03</t>
  </si>
  <si>
    <t xml:space="preserve">2.3.2.02.02.008.32.02 </t>
  </si>
  <si>
    <t xml:space="preserve">ICLD </t>
  </si>
  <si>
    <t>SGP Agua Potable + ICDE (Sobretasa de Solidaridad Servicios)</t>
  </si>
  <si>
    <t>ICDE (Sobretasa Bomberil)</t>
  </si>
  <si>
    <t>2.3.2.02.01.003.19.01
2.3.2.02.02.009.19.01
2.3.2.02.02.009.19.18</t>
  </si>
  <si>
    <t xml:space="preserve">SGP SALUD + OTROS (ADRES + Coljuegos) </t>
  </si>
  <si>
    <t>SGP SALUD</t>
  </si>
  <si>
    <t>2.3.2.02.02.005.19.01
2.3.2.02.02.009.19.16</t>
  </si>
  <si>
    <t>SGP LI + ICLD + OTROS (Impuestos de Transporte por Oleoductos y Gaseoductos)</t>
  </si>
  <si>
    <t>SGP SALUD + OTROS (ADRES + Coljuegos) + Departamento</t>
  </si>
  <si>
    <t>SGP LI + OTROS (Impuestos de Transporte por Oleoductos y Gasoductos)</t>
  </si>
  <si>
    <t>2.3.2.02.02.006.22.01
2.3.2.02.02.006.22.01</t>
  </si>
  <si>
    <t>OTROS (Impuestos de Transporte por Oeoductos y Gasoductos)</t>
  </si>
  <si>
    <t>ICDE (Estampilla ProCultura)</t>
  </si>
  <si>
    <t>ICLI</t>
  </si>
  <si>
    <t>2.3.2.02.02.008.41.11</t>
  </si>
  <si>
    <t>2.3.2.02.02.008.41.12</t>
  </si>
  <si>
    <t>2.3.2.02.02.008.41.13</t>
  </si>
  <si>
    <t>2.3.2.02.02.008.41.14</t>
  </si>
  <si>
    <t>2.3.2.02.01.004.41.01</t>
  </si>
  <si>
    <t>2.3.2.02.02.005.41.01</t>
  </si>
  <si>
    <t>2.3.2.02.02.006.41.01
2.3.2.02.02.006.41.02
2.3.2.02.02.006.41.03</t>
  </si>
  <si>
    <t xml:space="preserve">ICLD + ICDE (Estampilla ProAnciano) + SGP LI + Otros (Transferencia Gobieno General) </t>
  </si>
  <si>
    <t>ICDE (Tasa ProDeporte y recreación)</t>
  </si>
  <si>
    <t>SGP Deporte + ICDE N (Tasa ProDeporte y Recreación)</t>
  </si>
  <si>
    <t>OTROS ( Impuestos de transporte por Oleoductos y Gasoductos)</t>
  </si>
  <si>
    <t>ICLD + OTROS (Imptos de Transporte por Oleoductos y Gasoductos)</t>
  </si>
  <si>
    <t>ICDE (Estampilla ProCultura) + SGP Cultura</t>
  </si>
  <si>
    <t>Cementerio</t>
  </si>
  <si>
    <t>Fortalecimiento  Desarrollo</t>
  </si>
  <si>
    <t>Desarrollo Económico</t>
  </si>
  <si>
    <t>SP - Sisbén</t>
  </si>
  <si>
    <t>SP - Contratación</t>
  </si>
  <si>
    <t>Cursos realizados (330108700)</t>
  </si>
  <si>
    <t>Nuevo</t>
  </si>
  <si>
    <t>Apoyar la dotación de treinta (30) espacios de atención a la primera infancia durante el cuatrienio.</t>
  </si>
  <si>
    <t>Meta 2025</t>
  </si>
  <si>
    <t>Proyecto de Inversión</t>
  </si>
  <si>
    <t>Línea Estratégica, Sector y Programa</t>
  </si>
  <si>
    <t>Meta de Producto, Producto e Indicador de Producto aprobrado en el PDM</t>
  </si>
  <si>
    <t>Programación financiera de la vigencia 2025</t>
  </si>
  <si>
    <t>2.3.1.01.01.001.01.17.01 y otros</t>
  </si>
  <si>
    <t>2.3.1.01.01.001.01.45.01
 y otros</t>
  </si>
  <si>
    <t>Meta Personalizada PDM 2024-2027</t>
  </si>
  <si>
    <t>Recursos Propios - ICLD</t>
  </si>
  <si>
    <t>Recursos Propios - ICDE</t>
  </si>
  <si>
    <r>
      <t xml:space="preserve">   PLAN OPERATIVO ANUAL DE INVERSIONES - POAI 2025
</t>
    </r>
    <r>
      <rPr>
        <i/>
        <sz val="11"/>
        <color theme="0"/>
        <rFont val="Aptos Narrow"/>
        <family val="2"/>
      </rPr>
      <t xml:space="preserve">    Versión aprobada, agosto de 2024</t>
    </r>
  </si>
  <si>
    <t>Alimentación retenidos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</si>
</sst>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name val="Aptos Narrow"/>
      <family val="2"/>
    </font>
    <font>
      <b/>
      <sz val="9"/>
      <color theme="0"/>
      <name val="Aptos Narrow"/>
      <family val="2"/>
    </font>
    <font>
      <sz val="9"/>
      <color theme="1"/>
      <name val="Aptos Narrow"/>
      <family val="2"/>
    </font>
    <font>
      <sz val="9"/>
      <color rgb="FF000000"/>
      <name val="Aptos Narrow"/>
      <family val="2"/>
    </font>
    <font>
      <sz val="9"/>
      <color rgb="FF1F1F1F"/>
      <name val="Aptos Narrow"/>
      <family val="2"/>
    </font>
    <font>
      <b/>
      <sz val="16"/>
      <color rgb="FFF9E027"/>
      <name val="Aptos Narrow"/>
      <family val="2"/>
    </font>
    <font>
      <i/>
      <sz val="11"/>
      <color theme="0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3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6121"/>
        <bgColor indexed="64"/>
      </patternFill>
    </fill>
    <fill>
      <patternFill patternType="solid">
        <fgColor rgb="FF08891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3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7" borderId="0" xfId="0" applyFont="1" applyFill="1"/>
    <xf numFmtId="0" fontId="5" fillId="2" borderId="0" xfId="0" applyFont="1" applyFill="1"/>
    <xf numFmtId="0" fontId="5" fillId="8" borderId="0" xfId="0" applyFont="1" applyFill="1"/>
    <xf numFmtId="0" fontId="5" fillId="10" borderId="0" xfId="0" applyFont="1" applyFill="1"/>
    <xf numFmtId="0" fontId="5" fillId="11" borderId="0" xfId="0" applyFont="1" applyFill="1"/>
    <xf numFmtId="0" fontId="5" fillId="5" borderId="0" xfId="0" applyFont="1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4" fontId="8" fillId="0" borderId="0" xfId="1" applyFont="1" applyFill="1" applyBorder="1" applyAlignment="1">
      <alignment horizontal="left" vertical="center" wrapText="1"/>
    </xf>
    <xf numFmtId="44" fontId="8" fillId="0" borderId="0" xfId="1" applyFont="1" applyFill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44" fontId="7" fillId="9" borderId="1" xfId="1" applyFont="1" applyFill="1" applyBorder="1" applyAlignment="1">
      <alignment horizontal="center" vertical="center" wrapText="1"/>
    </xf>
    <xf numFmtId="44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1" fillId="12" borderId="0" xfId="0" applyFont="1" applyFill="1" applyAlignment="1">
      <alignment horizontal="left" vertical="center" wrapText="1"/>
    </xf>
    <xf numFmtId="44" fontId="7" fillId="13" borderId="1" xfId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left" vertical="center"/>
    </xf>
    <xf numFmtId="2" fontId="8" fillId="6" borderId="1" xfId="0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horizontal="left" vertical="center"/>
    </xf>
    <xf numFmtId="49" fontId="8" fillId="6" borderId="1" xfId="0" applyNumberFormat="1" applyFont="1" applyFill="1" applyBorder="1" applyAlignment="1">
      <alignment horizontal="left" vertical="center"/>
    </xf>
    <xf numFmtId="44" fontId="8" fillId="6" borderId="1" xfId="1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/>
    </xf>
    <xf numFmtId="2" fontId="9" fillId="6" borderId="1" xfId="0" applyNumberFormat="1" applyFont="1" applyFill="1" applyBorder="1" applyAlignment="1">
      <alignment horizontal="right" vertical="center"/>
    </xf>
    <xf numFmtId="2" fontId="9" fillId="6" borderId="1" xfId="2" applyNumberFormat="1" applyFont="1" applyFill="1" applyBorder="1" applyAlignment="1">
      <alignment horizontal="right" vertical="center"/>
    </xf>
    <xf numFmtId="49" fontId="8" fillId="6" borderId="1" xfId="0" applyNumberFormat="1" applyFont="1" applyFill="1" applyBorder="1" applyAlignment="1">
      <alignment horizontal="right" vertical="center"/>
    </xf>
    <xf numFmtId="9" fontId="8" fillId="6" borderId="1" xfId="2" applyFont="1" applyFill="1" applyBorder="1" applyAlignment="1">
      <alignment horizontal="right" vertical="center"/>
    </xf>
    <xf numFmtId="10" fontId="8" fillId="6" borderId="1" xfId="0" applyNumberFormat="1" applyFont="1" applyFill="1" applyBorder="1" applyAlignment="1">
      <alignment horizontal="right" vertical="center"/>
    </xf>
    <xf numFmtId="2" fontId="8" fillId="6" borderId="1" xfId="3" applyNumberFormat="1" applyFont="1" applyFill="1" applyBorder="1" applyAlignment="1">
      <alignment horizontal="right" vertical="center"/>
    </xf>
    <xf numFmtId="10" fontId="8" fillId="6" borderId="1" xfId="2" applyNumberFormat="1" applyFont="1" applyFill="1" applyBorder="1" applyAlignment="1">
      <alignment horizontal="right" vertical="center"/>
    </xf>
    <xf numFmtId="9" fontId="8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left" vertical="center"/>
    </xf>
    <xf numFmtId="2" fontId="6" fillId="6" borderId="1" xfId="0" applyNumberFormat="1" applyFont="1" applyFill="1" applyBorder="1" applyAlignment="1">
      <alignment horizontal="right" vertical="center"/>
    </xf>
    <xf numFmtId="4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1" fontId="8" fillId="6" borderId="1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9E027"/>
      <color rgb="FF088912"/>
      <color rgb="FF036121"/>
      <color rgb="FFFF0066"/>
      <color rgb="FF66FF99"/>
      <color rgb="FFFF66CC"/>
      <color rgb="FF00FF00"/>
      <color rgb="FFCC99FF"/>
      <color rgb="FFFF6600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274692</xdr:colOff>
      <xdr:row>0</xdr:row>
      <xdr:rowOff>85726</xdr:rowOff>
    </xdr:from>
    <xdr:to>
      <xdr:col>2</xdr:col>
      <xdr:colOff>857251</xdr:colOff>
      <xdr:row>2</xdr:row>
      <xdr:rowOff>28575</xdr:rowOff>
    </xdr:to>
    <xdr:pic>
      <xdr:nvPicPr>
        <xdr:cNvPr id="2" name="Imagen 1" descr="Logotipo&#10;&#10;Descripción generada automáticamente con confianza media">
          <a:extLst>
            <a:ext uri="{FF2B5EF4-FFF2-40B4-BE49-F238E27FC236}">
              <a16:creationId xmlns:a16="http://schemas.microsoft.com/office/drawing/2014/main" id="{D14F98D6-8C3A-F29A-C3CE-DCA6CBE4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92" y="85726"/>
          <a:ext cx="1620784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%20Modificaci&#243;n%20PD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 2020-2023"/>
      <sheetName val="Hoja1"/>
      <sheetName val="Listas"/>
      <sheetName val="ListasPDET"/>
      <sheetName val="Iniciativas"/>
      <sheetName val="Catálogo"/>
      <sheetName val="Paz"/>
      <sheetName val="Víctimas"/>
      <sheetName val="ODS"/>
      <sheetName val="PI_Ej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6" refreshError="1"/>
      <sheetData sheetId="7" refreshError="1">
        <row r="2">
          <cell r="A2" t="str">
            <v>Asistencia / Subsistencia mínima</v>
          </cell>
        </row>
        <row r="3">
          <cell r="A3" t="str">
            <v>Asistencia / Salud</v>
          </cell>
        </row>
        <row r="4">
          <cell r="A4" t="str">
            <v>Asistencia / Educación</v>
          </cell>
        </row>
        <row r="5">
          <cell r="A5" t="str">
            <v>Asistencia / Alimentación (Solo víctimas desplazamiento)</v>
          </cell>
        </row>
        <row r="6">
          <cell r="A6" t="str">
            <v>Asistencia / Identificación (Solo víctimas desplazamiento)</v>
          </cell>
        </row>
        <row r="7">
          <cell r="A7" t="str">
            <v>Asistencia / Vivienda (Solo víctimas desplazamiento)</v>
          </cell>
        </row>
        <row r="8">
          <cell r="A8" t="str">
            <v>Asistencia / Generación de Ingresos (Solo víctimas desplazamiento)</v>
          </cell>
        </row>
        <row r="9">
          <cell r="A9" t="str">
            <v>Asistencia / Reunificación familiar - Reintegración</v>
          </cell>
        </row>
        <row r="10">
          <cell r="A10" t="str">
            <v>Atención / Transversal/Orientación y Comunicación</v>
          </cell>
        </row>
        <row r="11">
          <cell r="A11" t="str">
            <v>Ejes transversales /  Coordinación nación- Territorio</v>
          </cell>
        </row>
        <row r="12">
          <cell r="A12" t="str">
            <v>Ejes transversales /  Sistemas de información</v>
          </cell>
        </row>
        <row r="13">
          <cell r="A13" t="str">
            <v>Ejes transversales / Participación</v>
          </cell>
        </row>
        <row r="14">
          <cell r="A14" t="str">
            <v>Ejes transversales / Coordinación nacional</v>
          </cell>
        </row>
        <row r="15">
          <cell r="A15" t="str">
            <v>Prevención y protección / Vida, seguridad, libertad e integridad</v>
          </cell>
        </row>
        <row r="16">
          <cell r="A16" t="str">
            <v>Prevención y protección / Protección de predios, tierras y territorios abandonados</v>
          </cell>
        </row>
        <row r="17">
          <cell r="A17" t="str">
            <v>Reparación /  Retorno y reubicación (Solo víctimas desplazamiento)</v>
          </cell>
        </row>
        <row r="18">
          <cell r="A18" t="str">
            <v>Reparación /  Rehabilitación</v>
          </cell>
        </row>
        <row r="19">
          <cell r="A19" t="str">
            <v>Reparación /  Satisfacción</v>
          </cell>
        </row>
        <row r="20">
          <cell r="A20" t="str">
            <v>Reparación /  Garantías de no repetición</v>
          </cell>
        </row>
        <row r="21">
          <cell r="A21" t="str">
            <v>Reparación /  Restitución</v>
          </cell>
        </row>
        <row r="22">
          <cell r="A22" t="str">
            <v>Reparación /  Empleo</v>
          </cell>
        </row>
        <row r="23">
          <cell r="A23" t="str">
            <v>Reparación /  Reparación Colectiva</v>
          </cell>
        </row>
        <row r="24">
          <cell r="A24" t="str">
            <v>Reparación /  Créditos y pasivos</v>
          </cell>
        </row>
        <row r="25">
          <cell r="A25" t="str">
            <v>No aporta</v>
          </cell>
        </row>
      </sheetData>
      <sheetData sheetId="8" refreshError="1">
        <row r="2">
          <cell r="A2" t="str">
            <v>Sin relación con los ODS</v>
          </cell>
        </row>
        <row r="3">
          <cell r="A3" t="str">
            <v>ODS 1. Fin de la pobreza</v>
          </cell>
        </row>
        <row r="4">
          <cell r="A4" t="str">
            <v>ODS 2. Hambre cero</v>
          </cell>
        </row>
        <row r="5">
          <cell r="A5" t="str">
            <v>ODS 3. Salud y bienestar</v>
          </cell>
        </row>
        <row r="6">
          <cell r="A6" t="str">
            <v>ODS 4. Educación de calidad</v>
          </cell>
        </row>
        <row r="7">
          <cell r="A7" t="str">
            <v>ODS 5. Igualdad de género</v>
          </cell>
        </row>
        <row r="8">
          <cell r="A8" t="str">
            <v>ODS 6. Agua limpia y saneamiento</v>
          </cell>
        </row>
        <row r="9">
          <cell r="A9" t="str">
            <v>ODS 7. Energía asequible y no contaminante</v>
          </cell>
        </row>
        <row r="10">
          <cell r="A10" t="str">
            <v>ODS 8. Trabajo decente y crecimiento económico</v>
          </cell>
        </row>
        <row r="11">
          <cell r="A11" t="str">
            <v>ODS 9. Industria, innovación e infraestructuras</v>
          </cell>
        </row>
        <row r="12">
          <cell r="A12" t="str">
            <v>ODS 10. Reducción de las desigualdades</v>
          </cell>
        </row>
        <row r="13">
          <cell r="A13" t="str">
            <v>ODS 11. Ciudades y comunidades sostenibles</v>
          </cell>
        </row>
        <row r="14">
          <cell r="A14" t="str">
            <v>ODS 12. Producción y consumo responsables</v>
          </cell>
        </row>
        <row r="15">
          <cell r="A15" t="str">
            <v>ODS 13. Acción por el clima</v>
          </cell>
        </row>
        <row r="16">
          <cell r="A16" t="str">
            <v>ODS 14. Vida submarina</v>
          </cell>
        </row>
        <row r="17">
          <cell r="A17" t="str">
            <v>ODS 15. Vida de ecosistemas terrestres</v>
          </cell>
        </row>
        <row r="18">
          <cell r="A18" t="str">
            <v>ODS 16. Paz, justicia e instituciones sólidas</v>
          </cell>
        </row>
        <row r="19">
          <cell r="A19" t="str">
            <v>ODS 17. Alianzas para lograr los objetivos</v>
          </cell>
        </row>
      </sheetData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0A62-321B-440A-89E3-379E28F9FFC1}">
  <dimension ref="A1:AL157"/>
  <sheetViews>
    <sheetView showGridLines="0" tabSelected="1" zoomScaleNormal="100" workbookViewId="0">
      <pane xSplit="3" ySplit="5" topLeftCell="D6" activePane="bottomRight" state="frozen"/>
      <selection pane="topRight" activeCell="C1" sqref="C1"/>
      <selection pane="bottomLeft" activeCell="A5" sqref="A5"/>
      <selection pane="bottomRight" activeCell="A6" sqref="A6:XFD145"/>
    </sheetView>
  </sheetViews>
  <sheetFormatPr baseColWidth="10" defaultColWidth="11.42578125" defaultRowHeight="12" x14ac:dyDescent="0.25"/>
  <cols>
    <col min="1" max="1" width="6.28515625" style="19" customWidth="1"/>
    <col min="2" max="3" width="15.5703125" style="20" customWidth="1"/>
    <col min="4" max="4" width="19.140625" style="18" customWidth="1"/>
    <col min="5" max="5" width="17.85546875" style="18" customWidth="1"/>
    <col min="6" max="6" width="35.5703125" style="18" customWidth="1"/>
    <col min="7" max="7" width="7.140625" style="20" customWidth="1"/>
    <col min="8" max="8" width="8.28515625" style="18" customWidth="1"/>
    <col min="9" max="9" width="32.7109375" style="18" customWidth="1"/>
    <col min="10" max="10" width="34.5703125" style="18" customWidth="1"/>
    <col min="11" max="11" width="7.5703125" style="20" customWidth="1"/>
    <col min="12" max="12" width="33.5703125" style="18" customWidth="1"/>
    <col min="13" max="13" width="8.85546875" style="20" customWidth="1"/>
    <col min="14" max="14" width="7.28515625" style="21" customWidth="1"/>
    <col min="15" max="15" width="46.5703125" style="18" customWidth="1"/>
    <col min="16" max="16" width="15.85546875" style="22" customWidth="1"/>
    <col min="17" max="17" width="14" style="22" customWidth="1"/>
    <col min="18" max="18" width="13.85546875" style="18" customWidth="1"/>
    <col min="19" max="19" width="21.5703125" style="23" customWidth="1"/>
    <col min="20" max="20" width="16.42578125" style="23" customWidth="1"/>
    <col min="21" max="21" width="17.42578125" style="30" customWidth="1"/>
    <col min="22" max="24" width="15.7109375" style="30" customWidth="1"/>
    <col min="25" max="25" width="16.7109375" style="30" customWidth="1"/>
    <col min="26" max="36" width="15.7109375" style="30" customWidth="1"/>
    <col min="37" max="37" width="17.28515625" style="30" customWidth="1"/>
    <col min="38" max="38" width="15.7109375" style="30" customWidth="1"/>
    <col min="39" max="16384" width="11.42578125" style="18"/>
  </cols>
  <sheetData>
    <row r="1" spans="1:38" ht="7.5" customHeight="1" x14ac:dyDescent="0.25">
      <c r="A1" s="32"/>
      <c r="B1" s="32"/>
      <c r="C1" s="32"/>
    </row>
    <row r="2" spans="1:38" ht="53.25" customHeight="1" x14ac:dyDescent="0.25">
      <c r="A2" s="32"/>
      <c r="B2" s="32"/>
      <c r="C2" s="32"/>
      <c r="D2" s="33" t="s">
        <v>947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8.25" customHeight="1" x14ac:dyDescent="0.25">
      <c r="A3" s="32"/>
      <c r="B3" s="32"/>
      <c r="C3" s="32"/>
    </row>
    <row r="4" spans="1:38" s="17" customFormat="1" ht="15.75" customHeight="1" x14ac:dyDescent="0.2">
      <c r="A4" s="26" t="s">
        <v>89</v>
      </c>
      <c r="B4" s="35" t="s">
        <v>110</v>
      </c>
      <c r="C4" s="35"/>
      <c r="D4" s="36" t="s">
        <v>939</v>
      </c>
      <c r="E4" s="36"/>
      <c r="F4" s="36"/>
      <c r="G4" s="36"/>
      <c r="H4" s="35" t="s">
        <v>940</v>
      </c>
      <c r="I4" s="35"/>
      <c r="J4" s="35"/>
      <c r="K4" s="35"/>
      <c r="L4" s="35"/>
      <c r="M4" s="35"/>
      <c r="N4" s="35"/>
      <c r="O4" s="36" t="s">
        <v>938</v>
      </c>
      <c r="P4" s="37"/>
      <c r="Q4" s="37"/>
      <c r="R4" s="36"/>
      <c r="S4" s="38" t="s">
        <v>941</v>
      </c>
      <c r="T4" s="38"/>
      <c r="U4" s="38"/>
      <c r="V4" s="34" t="s">
        <v>753</v>
      </c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s="31" customFormat="1" ht="29.25" customHeight="1" x14ac:dyDescent="0.25">
      <c r="A5" s="27" t="s">
        <v>85</v>
      </c>
      <c r="B5" s="27" t="s">
        <v>111</v>
      </c>
      <c r="C5" s="27" t="s">
        <v>109</v>
      </c>
      <c r="D5" s="27" t="s">
        <v>230</v>
      </c>
      <c r="E5" s="27" t="s">
        <v>750</v>
      </c>
      <c r="F5" s="27" t="s">
        <v>749</v>
      </c>
      <c r="G5" s="27" t="s">
        <v>751</v>
      </c>
      <c r="H5" s="27" t="s">
        <v>120</v>
      </c>
      <c r="I5" s="27" t="s">
        <v>944</v>
      </c>
      <c r="J5" s="27" t="s">
        <v>231</v>
      </c>
      <c r="K5" s="27" t="s">
        <v>752</v>
      </c>
      <c r="L5" s="27" t="s">
        <v>105</v>
      </c>
      <c r="M5" s="27" t="s">
        <v>90</v>
      </c>
      <c r="N5" s="28" t="s">
        <v>937</v>
      </c>
      <c r="O5" s="27" t="s">
        <v>86</v>
      </c>
      <c r="P5" s="28" t="s">
        <v>106</v>
      </c>
      <c r="Q5" s="28" t="s">
        <v>232</v>
      </c>
      <c r="R5" s="27" t="s">
        <v>0</v>
      </c>
      <c r="S5" s="27" t="s">
        <v>88</v>
      </c>
      <c r="T5" s="27" t="s">
        <v>892</v>
      </c>
      <c r="U5" s="29" t="s">
        <v>87</v>
      </c>
      <c r="V5" s="29" t="s">
        <v>945</v>
      </c>
      <c r="W5" s="29" t="s">
        <v>946</v>
      </c>
      <c r="X5" s="29" t="s">
        <v>91</v>
      </c>
      <c r="Y5" s="29" t="s">
        <v>92</v>
      </c>
      <c r="Z5" s="29" t="s">
        <v>93</v>
      </c>
      <c r="AA5" s="29" t="s">
        <v>94</v>
      </c>
      <c r="AB5" s="29" t="s">
        <v>95</v>
      </c>
      <c r="AC5" s="29" t="s">
        <v>96</v>
      </c>
      <c r="AD5" s="29" t="s">
        <v>97</v>
      </c>
      <c r="AE5" s="29" t="s">
        <v>98</v>
      </c>
      <c r="AF5" s="29" t="s">
        <v>99</v>
      </c>
      <c r="AG5" s="29" t="s">
        <v>154</v>
      </c>
      <c r="AH5" s="29" t="s">
        <v>100</v>
      </c>
      <c r="AI5" s="29" t="s">
        <v>101</v>
      </c>
      <c r="AJ5" s="29" t="s">
        <v>102</v>
      </c>
      <c r="AK5" s="29" t="s">
        <v>104</v>
      </c>
      <c r="AL5" s="29" t="s">
        <v>103</v>
      </c>
    </row>
    <row r="6" spans="1:38" s="47" customFormat="1" x14ac:dyDescent="0.25">
      <c r="A6" s="39" t="s">
        <v>233</v>
      </c>
      <c r="B6" s="39" t="s">
        <v>9</v>
      </c>
      <c r="C6" s="39" t="s">
        <v>707</v>
      </c>
      <c r="D6" s="39" t="s">
        <v>171</v>
      </c>
      <c r="E6" s="40" t="s">
        <v>179</v>
      </c>
      <c r="F6" s="40" t="s">
        <v>372</v>
      </c>
      <c r="G6" s="41">
        <v>1202</v>
      </c>
      <c r="H6" s="42" t="s">
        <v>143</v>
      </c>
      <c r="I6" s="42" t="s">
        <v>393</v>
      </c>
      <c r="J6" s="39" t="s">
        <v>72</v>
      </c>
      <c r="K6" s="41">
        <v>1202003</v>
      </c>
      <c r="L6" s="39" t="s">
        <v>73</v>
      </c>
      <c r="M6" s="41">
        <v>120200300</v>
      </c>
      <c r="N6" s="43">
        <v>1</v>
      </c>
      <c r="O6" s="39" t="s">
        <v>755</v>
      </c>
      <c r="P6" s="44" t="s">
        <v>702</v>
      </c>
      <c r="Q6" s="44" t="s">
        <v>935</v>
      </c>
      <c r="R6" s="39" t="s">
        <v>724</v>
      </c>
      <c r="S6" s="45" t="s">
        <v>119</v>
      </c>
      <c r="T6" s="45" t="s">
        <v>754</v>
      </c>
      <c r="U6" s="46">
        <v>137500000</v>
      </c>
      <c r="V6" s="46">
        <v>137500000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f t="shared" ref="AL6:AL32" si="0">V6+W6+X6+Y6+Z6+AA6+AB6+AC6+AD6+AE6+AF6+AG6+AH6+AI6+AJ6+AK6</f>
        <v>137500000</v>
      </c>
    </row>
    <row r="7" spans="1:38" s="47" customFormat="1" x14ac:dyDescent="0.25">
      <c r="A7" s="39" t="s">
        <v>234</v>
      </c>
      <c r="B7" s="39" t="s">
        <v>9</v>
      </c>
      <c r="C7" s="39" t="s">
        <v>706</v>
      </c>
      <c r="D7" s="39" t="s">
        <v>171</v>
      </c>
      <c r="E7" s="40" t="s">
        <v>179</v>
      </c>
      <c r="F7" s="40" t="s">
        <v>59</v>
      </c>
      <c r="G7" s="41">
        <v>1203</v>
      </c>
      <c r="H7" s="42" t="s">
        <v>143</v>
      </c>
      <c r="I7" s="42" t="s">
        <v>394</v>
      </c>
      <c r="J7" s="39" t="s">
        <v>70</v>
      </c>
      <c r="K7" s="41">
        <v>1203011</v>
      </c>
      <c r="L7" s="39" t="s">
        <v>71</v>
      </c>
      <c r="M7" s="41">
        <v>120301100</v>
      </c>
      <c r="N7" s="43">
        <v>1</v>
      </c>
      <c r="O7" s="39" t="s">
        <v>755</v>
      </c>
      <c r="P7" s="44" t="s">
        <v>702</v>
      </c>
      <c r="Q7" s="44" t="s">
        <v>935</v>
      </c>
      <c r="R7" s="39" t="s">
        <v>724</v>
      </c>
      <c r="S7" s="45" t="s">
        <v>118</v>
      </c>
      <c r="T7" s="45" t="s">
        <v>754</v>
      </c>
      <c r="U7" s="46">
        <v>4000000</v>
      </c>
      <c r="V7" s="46">
        <v>4000000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6">
        <v>0</v>
      </c>
      <c r="AH7" s="46">
        <v>0</v>
      </c>
      <c r="AI7" s="46">
        <v>0</v>
      </c>
      <c r="AJ7" s="46">
        <v>0</v>
      </c>
      <c r="AK7" s="46">
        <v>0</v>
      </c>
      <c r="AL7" s="46">
        <f t="shared" si="0"/>
        <v>4000000</v>
      </c>
    </row>
    <row r="8" spans="1:38" s="47" customFormat="1" x14ac:dyDescent="0.25">
      <c r="A8" s="39" t="s">
        <v>235</v>
      </c>
      <c r="B8" s="39" t="s">
        <v>9</v>
      </c>
      <c r="C8" s="39" t="s">
        <v>706</v>
      </c>
      <c r="D8" s="39" t="s">
        <v>171</v>
      </c>
      <c r="E8" s="40" t="s">
        <v>179</v>
      </c>
      <c r="F8" s="40" t="s">
        <v>75</v>
      </c>
      <c r="G8" s="41">
        <v>1206</v>
      </c>
      <c r="H8" s="42" t="s">
        <v>143</v>
      </c>
      <c r="I8" s="39" t="s">
        <v>395</v>
      </c>
      <c r="J8" s="39" t="s">
        <v>76</v>
      </c>
      <c r="K8" s="41">
        <v>1206007</v>
      </c>
      <c r="L8" s="39" t="s">
        <v>77</v>
      </c>
      <c r="M8" s="41">
        <v>120600700</v>
      </c>
      <c r="N8" s="43">
        <v>43</v>
      </c>
      <c r="O8" s="39" t="s">
        <v>727</v>
      </c>
      <c r="P8" s="44" t="s">
        <v>948</v>
      </c>
      <c r="Q8" s="44" t="s">
        <v>935</v>
      </c>
      <c r="R8" s="39" t="s">
        <v>172</v>
      </c>
      <c r="S8" s="45" t="s">
        <v>757</v>
      </c>
      <c r="T8" s="45" t="s">
        <v>756</v>
      </c>
      <c r="U8" s="46">
        <f>450000000+50000000</f>
        <v>500000000</v>
      </c>
      <c r="V8" s="46">
        <v>450000000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50000000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f t="shared" si="0"/>
        <v>500000000</v>
      </c>
    </row>
    <row r="9" spans="1:38" s="47" customFormat="1" x14ac:dyDescent="0.25">
      <c r="A9" s="39" t="s">
        <v>236</v>
      </c>
      <c r="B9" s="39" t="s">
        <v>9</v>
      </c>
      <c r="C9" s="39" t="s">
        <v>2</v>
      </c>
      <c r="D9" s="39" t="s">
        <v>171</v>
      </c>
      <c r="E9" s="40" t="s">
        <v>228</v>
      </c>
      <c r="F9" s="39" t="s">
        <v>373</v>
      </c>
      <c r="G9" s="41">
        <v>4501</v>
      </c>
      <c r="H9" s="42" t="s">
        <v>143</v>
      </c>
      <c r="I9" s="42" t="s">
        <v>396</v>
      </c>
      <c r="J9" s="39" t="s">
        <v>524</v>
      </c>
      <c r="K9" s="41">
        <v>4501001</v>
      </c>
      <c r="L9" s="39" t="s">
        <v>525</v>
      </c>
      <c r="M9" s="41">
        <v>450100100</v>
      </c>
      <c r="N9" s="43">
        <v>1</v>
      </c>
      <c r="O9" s="39" t="s">
        <v>837</v>
      </c>
      <c r="P9" s="39" t="s">
        <v>863</v>
      </c>
      <c r="Q9" s="44" t="s">
        <v>935</v>
      </c>
      <c r="R9" s="39" t="s">
        <v>172</v>
      </c>
      <c r="S9" s="45" t="s">
        <v>838</v>
      </c>
      <c r="T9" s="45" t="s">
        <v>754</v>
      </c>
      <c r="U9" s="46">
        <v>71500000</v>
      </c>
      <c r="V9" s="46">
        <v>71500000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f t="shared" si="0"/>
        <v>71500000</v>
      </c>
    </row>
    <row r="10" spans="1:38" s="47" customFormat="1" x14ac:dyDescent="0.25">
      <c r="A10" s="39" t="s">
        <v>237</v>
      </c>
      <c r="B10" s="39" t="s">
        <v>9</v>
      </c>
      <c r="C10" s="39" t="s">
        <v>706</v>
      </c>
      <c r="D10" s="39" t="s">
        <v>171</v>
      </c>
      <c r="E10" s="39" t="s">
        <v>228</v>
      </c>
      <c r="F10" s="39" t="s">
        <v>373</v>
      </c>
      <c r="G10" s="41">
        <v>4501</v>
      </c>
      <c r="H10" s="48" t="s">
        <v>143</v>
      </c>
      <c r="I10" s="48" t="s">
        <v>397</v>
      </c>
      <c r="J10" s="48" t="s">
        <v>526</v>
      </c>
      <c r="K10" s="49">
        <v>4501029</v>
      </c>
      <c r="L10" s="48" t="s">
        <v>527</v>
      </c>
      <c r="M10" s="49">
        <v>450102900</v>
      </c>
      <c r="N10" s="50">
        <v>1</v>
      </c>
      <c r="O10" s="39" t="s">
        <v>839</v>
      </c>
      <c r="P10" s="39" t="s">
        <v>69</v>
      </c>
      <c r="Q10" s="44" t="s">
        <v>935</v>
      </c>
      <c r="R10" s="39" t="s">
        <v>172</v>
      </c>
      <c r="S10" s="45" t="s">
        <v>840</v>
      </c>
      <c r="T10" s="45" t="s">
        <v>894</v>
      </c>
      <c r="U10" s="46">
        <f>500000000+(6250000+3750000)</f>
        <v>510000000</v>
      </c>
      <c r="V10" s="46">
        <f>6250000+3750000</f>
        <v>10000000</v>
      </c>
      <c r="W10" s="46">
        <v>500000000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f t="shared" si="0"/>
        <v>510000000</v>
      </c>
    </row>
    <row r="11" spans="1:38" s="47" customFormat="1" x14ac:dyDescent="0.25">
      <c r="A11" s="39" t="s">
        <v>238</v>
      </c>
      <c r="B11" s="39" t="s">
        <v>8</v>
      </c>
      <c r="C11" s="39" t="s">
        <v>707</v>
      </c>
      <c r="D11" s="39" t="s">
        <v>171</v>
      </c>
      <c r="E11" s="40" t="s">
        <v>228</v>
      </c>
      <c r="F11" s="39" t="s">
        <v>373</v>
      </c>
      <c r="G11" s="41">
        <v>4501</v>
      </c>
      <c r="H11" s="39" t="s">
        <v>143</v>
      </c>
      <c r="I11" s="48" t="s">
        <v>398</v>
      </c>
      <c r="J11" s="48" t="s">
        <v>528</v>
      </c>
      <c r="K11" s="49">
        <v>4501063</v>
      </c>
      <c r="L11" s="48" t="s">
        <v>529</v>
      </c>
      <c r="M11" s="49">
        <v>450106300</v>
      </c>
      <c r="N11" s="50">
        <v>1</v>
      </c>
      <c r="O11" s="39" t="s">
        <v>884</v>
      </c>
      <c r="P11" s="44" t="s">
        <v>739</v>
      </c>
      <c r="Q11" s="44" t="s">
        <v>935</v>
      </c>
      <c r="R11" s="39" t="s">
        <v>740</v>
      </c>
      <c r="S11" s="45" t="s">
        <v>841</v>
      </c>
      <c r="T11" s="45" t="s">
        <v>764</v>
      </c>
      <c r="U11" s="46">
        <v>30000000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30000000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f t="shared" si="0"/>
        <v>30000000</v>
      </c>
    </row>
    <row r="12" spans="1:38" s="47" customFormat="1" x14ac:dyDescent="0.25">
      <c r="A12" s="39" t="s">
        <v>239</v>
      </c>
      <c r="B12" s="39" t="s">
        <v>8</v>
      </c>
      <c r="C12" s="39" t="s">
        <v>707</v>
      </c>
      <c r="D12" s="39" t="s">
        <v>171</v>
      </c>
      <c r="E12" s="40" t="s">
        <v>228</v>
      </c>
      <c r="F12" s="39" t="s">
        <v>373</v>
      </c>
      <c r="G12" s="41">
        <v>4501</v>
      </c>
      <c r="H12" s="39" t="s">
        <v>143</v>
      </c>
      <c r="I12" s="48" t="s">
        <v>399</v>
      </c>
      <c r="J12" s="48" t="s">
        <v>737</v>
      </c>
      <c r="K12" s="49">
        <v>4501061</v>
      </c>
      <c r="L12" s="48" t="s">
        <v>701</v>
      </c>
      <c r="M12" s="49">
        <v>450106100</v>
      </c>
      <c r="N12" s="50">
        <v>50</v>
      </c>
      <c r="O12" s="39" t="s">
        <v>884</v>
      </c>
      <c r="P12" s="44" t="s">
        <v>739</v>
      </c>
      <c r="Q12" s="44" t="s">
        <v>935</v>
      </c>
      <c r="R12" s="39" t="s">
        <v>740</v>
      </c>
      <c r="S12" s="45" t="s">
        <v>842</v>
      </c>
      <c r="T12" s="45" t="s">
        <v>764</v>
      </c>
      <c r="U12" s="46">
        <f>10000000+6000000</f>
        <v>16000000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f>10000000+6000000</f>
        <v>16000000</v>
      </c>
      <c r="AD12" s="46">
        <v>0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f t="shared" si="0"/>
        <v>16000000</v>
      </c>
    </row>
    <row r="13" spans="1:38" s="47" customFormat="1" x14ac:dyDescent="0.25">
      <c r="A13" s="39" t="s">
        <v>240</v>
      </c>
      <c r="B13" s="39" t="s">
        <v>9</v>
      </c>
      <c r="C13" s="39" t="s">
        <v>705</v>
      </c>
      <c r="D13" s="39" t="s">
        <v>171</v>
      </c>
      <c r="E13" s="40" t="s">
        <v>228</v>
      </c>
      <c r="F13" s="39" t="s">
        <v>373</v>
      </c>
      <c r="G13" s="41">
        <v>4501</v>
      </c>
      <c r="H13" s="39" t="s">
        <v>143</v>
      </c>
      <c r="I13" s="48" t="s">
        <v>400</v>
      </c>
      <c r="J13" s="48" t="s">
        <v>530</v>
      </c>
      <c r="K13" s="49">
        <v>4501081</v>
      </c>
      <c r="L13" s="48" t="s">
        <v>531</v>
      </c>
      <c r="M13" s="49">
        <v>450108100</v>
      </c>
      <c r="N13" s="51">
        <v>1</v>
      </c>
      <c r="O13" s="39" t="s">
        <v>887</v>
      </c>
      <c r="P13" s="39" t="s">
        <v>843</v>
      </c>
      <c r="Q13" s="44" t="s">
        <v>935</v>
      </c>
      <c r="R13" s="39" t="s">
        <v>704</v>
      </c>
      <c r="S13" s="45" t="s">
        <v>895</v>
      </c>
      <c r="T13" s="45" t="s">
        <v>756</v>
      </c>
      <c r="U13" s="46">
        <f>54243007+(56300000+93500000)</f>
        <v>204043007</v>
      </c>
      <c r="V13" s="46">
        <v>54243007</v>
      </c>
      <c r="W13" s="46">
        <v>0</v>
      </c>
      <c r="X13" s="46">
        <v>0</v>
      </c>
      <c r="Y13" s="46">
        <v>0</v>
      </c>
      <c r="Z13" s="46">
        <v>0</v>
      </c>
      <c r="AA13" s="46">
        <v>0</v>
      </c>
      <c r="AB13" s="46">
        <v>0</v>
      </c>
      <c r="AC13" s="46">
        <f>56300000+93500000</f>
        <v>149800000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6">
        <v>0</v>
      </c>
      <c r="AL13" s="46">
        <f t="shared" si="0"/>
        <v>204043007</v>
      </c>
    </row>
    <row r="14" spans="1:38" s="47" customFormat="1" x14ac:dyDescent="0.25">
      <c r="A14" s="39" t="s">
        <v>241</v>
      </c>
      <c r="B14" s="39" t="s">
        <v>9</v>
      </c>
      <c r="C14" s="39" t="s">
        <v>706</v>
      </c>
      <c r="D14" s="39" t="s">
        <v>171</v>
      </c>
      <c r="E14" s="40" t="s">
        <v>228</v>
      </c>
      <c r="F14" s="39" t="s">
        <v>373</v>
      </c>
      <c r="G14" s="41">
        <v>4501</v>
      </c>
      <c r="H14" s="39" t="s">
        <v>143</v>
      </c>
      <c r="I14" s="48" t="s">
        <v>401</v>
      </c>
      <c r="J14" s="48" t="s">
        <v>532</v>
      </c>
      <c r="K14" s="49">
        <v>4501082</v>
      </c>
      <c r="L14" s="48" t="s">
        <v>703</v>
      </c>
      <c r="M14" s="49">
        <v>450108200</v>
      </c>
      <c r="N14" s="51">
        <v>1</v>
      </c>
      <c r="O14" s="39" t="s">
        <v>887</v>
      </c>
      <c r="P14" s="39" t="s">
        <v>843</v>
      </c>
      <c r="Q14" s="44" t="s">
        <v>935</v>
      </c>
      <c r="R14" s="39" t="s">
        <v>691</v>
      </c>
      <c r="S14" s="45" t="s">
        <v>943</v>
      </c>
      <c r="T14" s="45" t="s">
        <v>896</v>
      </c>
      <c r="U14" s="46">
        <f>288600000+73914623+80000000</f>
        <v>442514623</v>
      </c>
      <c r="V14" s="46">
        <v>73914623</v>
      </c>
      <c r="W14" s="46">
        <v>80000000</v>
      </c>
      <c r="X14" s="46">
        <v>0</v>
      </c>
      <c r="Y14" s="46">
        <v>0</v>
      </c>
      <c r="Z14" s="46">
        <v>0</v>
      </c>
      <c r="AA14" s="46">
        <v>0</v>
      </c>
      <c r="AB14" s="46">
        <v>0</v>
      </c>
      <c r="AC14" s="46">
        <v>288600000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f t="shared" si="0"/>
        <v>442514623</v>
      </c>
    </row>
    <row r="15" spans="1:38" s="47" customFormat="1" x14ac:dyDescent="0.25">
      <c r="A15" s="39" t="s">
        <v>242</v>
      </c>
      <c r="B15" s="40" t="s">
        <v>8</v>
      </c>
      <c r="C15" s="39" t="s">
        <v>706</v>
      </c>
      <c r="D15" s="39" t="s">
        <v>177</v>
      </c>
      <c r="E15" s="39" t="s">
        <v>185</v>
      </c>
      <c r="F15" s="39" t="s">
        <v>25</v>
      </c>
      <c r="G15" s="41">
        <v>1702</v>
      </c>
      <c r="H15" s="39" t="s">
        <v>143</v>
      </c>
      <c r="I15" s="39" t="s">
        <v>402</v>
      </c>
      <c r="J15" s="39" t="s">
        <v>533</v>
      </c>
      <c r="K15" s="41">
        <v>1702007</v>
      </c>
      <c r="L15" s="39" t="s">
        <v>534</v>
      </c>
      <c r="M15" s="41">
        <v>170200700</v>
      </c>
      <c r="N15" s="43">
        <v>1</v>
      </c>
      <c r="O15" s="39" t="s">
        <v>763</v>
      </c>
      <c r="P15" s="39" t="s">
        <v>728</v>
      </c>
      <c r="Q15" s="44" t="s">
        <v>935</v>
      </c>
      <c r="R15" s="39" t="s">
        <v>206</v>
      </c>
      <c r="S15" s="45" t="s">
        <v>689</v>
      </c>
      <c r="T15" s="45" t="s">
        <v>764</v>
      </c>
      <c r="U15" s="46">
        <v>80000000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80000000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f t="shared" si="0"/>
        <v>80000000</v>
      </c>
    </row>
    <row r="16" spans="1:38" s="47" customFormat="1" x14ac:dyDescent="0.25">
      <c r="A16" s="39" t="s">
        <v>243</v>
      </c>
      <c r="B16" s="40" t="s">
        <v>8</v>
      </c>
      <c r="C16" s="39" t="s">
        <v>706</v>
      </c>
      <c r="D16" s="39" t="s">
        <v>177</v>
      </c>
      <c r="E16" s="39" t="s">
        <v>185</v>
      </c>
      <c r="F16" s="39" t="s">
        <v>25</v>
      </c>
      <c r="G16" s="41">
        <v>1702</v>
      </c>
      <c r="H16" s="39" t="s">
        <v>143</v>
      </c>
      <c r="I16" s="39" t="s">
        <v>403</v>
      </c>
      <c r="J16" s="39" t="s">
        <v>26</v>
      </c>
      <c r="K16" s="41">
        <v>1702010</v>
      </c>
      <c r="L16" s="39" t="s">
        <v>27</v>
      </c>
      <c r="M16" s="41">
        <v>170201000</v>
      </c>
      <c r="N16" s="43">
        <v>700</v>
      </c>
      <c r="O16" s="39" t="s">
        <v>763</v>
      </c>
      <c r="P16" s="39" t="s">
        <v>728</v>
      </c>
      <c r="Q16" s="44" t="s">
        <v>935</v>
      </c>
      <c r="R16" s="39" t="s">
        <v>206</v>
      </c>
      <c r="S16" s="45" t="s">
        <v>942</v>
      </c>
      <c r="T16" s="45" t="s">
        <v>769</v>
      </c>
      <c r="U16" s="46">
        <f>282348724+192600000</f>
        <v>474948724</v>
      </c>
      <c r="V16" s="46">
        <v>282348724</v>
      </c>
      <c r="W16" s="46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192600000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0</v>
      </c>
      <c r="AJ16" s="46">
        <v>0</v>
      </c>
      <c r="AK16" s="46">
        <v>0</v>
      </c>
      <c r="AL16" s="46">
        <f t="shared" si="0"/>
        <v>474948724</v>
      </c>
    </row>
    <row r="17" spans="1:38" s="47" customFormat="1" x14ac:dyDescent="0.25">
      <c r="A17" s="39" t="s">
        <v>244</v>
      </c>
      <c r="B17" s="40" t="s">
        <v>8</v>
      </c>
      <c r="C17" s="39" t="s">
        <v>707</v>
      </c>
      <c r="D17" s="39" t="s">
        <v>177</v>
      </c>
      <c r="E17" s="40" t="s">
        <v>185</v>
      </c>
      <c r="F17" s="40" t="s">
        <v>25</v>
      </c>
      <c r="G17" s="41">
        <v>1702</v>
      </c>
      <c r="H17" s="42" t="s">
        <v>143</v>
      </c>
      <c r="I17" s="39" t="s">
        <v>404</v>
      </c>
      <c r="J17" s="39" t="s">
        <v>535</v>
      </c>
      <c r="K17" s="41">
        <v>1702038</v>
      </c>
      <c r="L17" s="39" t="s">
        <v>536</v>
      </c>
      <c r="M17" s="41">
        <v>170203805</v>
      </c>
      <c r="N17" s="43">
        <v>4</v>
      </c>
      <c r="O17" s="39" t="s">
        <v>763</v>
      </c>
      <c r="P17" s="39" t="s">
        <v>728</v>
      </c>
      <c r="Q17" s="44" t="s">
        <v>935</v>
      </c>
      <c r="R17" s="39" t="s">
        <v>206</v>
      </c>
      <c r="S17" s="45" t="s">
        <v>770</v>
      </c>
      <c r="T17" s="45" t="s">
        <v>897</v>
      </c>
      <c r="U17" s="46">
        <f>22000000+30000000</f>
        <v>52000000</v>
      </c>
      <c r="V17" s="46">
        <f>22000000+30000000</f>
        <v>52000000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f t="shared" si="0"/>
        <v>52000000</v>
      </c>
    </row>
    <row r="18" spans="1:38" s="47" customFormat="1" x14ac:dyDescent="0.25">
      <c r="A18" s="39" t="s">
        <v>245</v>
      </c>
      <c r="B18" s="40" t="s">
        <v>8</v>
      </c>
      <c r="C18" s="39" t="s">
        <v>707</v>
      </c>
      <c r="D18" s="39" t="s">
        <v>177</v>
      </c>
      <c r="E18" s="40" t="s">
        <v>185</v>
      </c>
      <c r="F18" s="40" t="s">
        <v>25</v>
      </c>
      <c r="G18" s="41">
        <v>1702</v>
      </c>
      <c r="H18" s="42" t="s">
        <v>143</v>
      </c>
      <c r="I18" s="39" t="s">
        <v>405</v>
      </c>
      <c r="J18" s="39" t="s">
        <v>537</v>
      </c>
      <c r="K18" s="41">
        <v>1702017</v>
      </c>
      <c r="L18" s="39" t="s">
        <v>538</v>
      </c>
      <c r="M18" s="41">
        <v>170201701</v>
      </c>
      <c r="N18" s="43">
        <v>1</v>
      </c>
      <c r="O18" s="39" t="s">
        <v>763</v>
      </c>
      <c r="P18" s="39" t="s">
        <v>728</v>
      </c>
      <c r="Q18" s="44" t="s">
        <v>935</v>
      </c>
      <c r="R18" s="39" t="s">
        <v>206</v>
      </c>
      <c r="S18" s="45" t="s">
        <v>771</v>
      </c>
      <c r="T18" s="45" t="s">
        <v>754</v>
      </c>
      <c r="U18" s="46">
        <v>50000000</v>
      </c>
      <c r="V18" s="46">
        <v>50000000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f t="shared" si="0"/>
        <v>50000000</v>
      </c>
    </row>
    <row r="19" spans="1:38" s="47" customFormat="1" x14ac:dyDescent="0.25">
      <c r="A19" s="39" t="s">
        <v>246</v>
      </c>
      <c r="B19" s="40" t="s">
        <v>8</v>
      </c>
      <c r="C19" s="39" t="s">
        <v>707</v>
      </c>
      <c r="D19" s="39" t="s">
        <v>177</v>
      </c>
      <c r="E19" s="40" t="s">
        <v>185</v>
      </c>
      <c r="F19" s="40" t="s">
        <v>374</v>
      </c>
      <c r="G19" s="41">
        <v>1706</v>
      </c>
      <c r="H19" s="42" t="s">
        <v>143</v>
      </c>
      <c r="I19" s="48" t="s">
        <v>406</v>
      </c>
      <c r="J19" s="39" t="s">
        <v>539</v>
      </c>
      <c r="K19" s="41">
        <v>1706008</v>
      </c>
      <c r="L19" s="39" t="s">
        <v>540</v>
      </c>
      <c r="M19" s="41">
        <v>170600800</v>
      </c>
      <c r="N19" s="43">
        <v>1</v>
      </c>
      <c r="O19" s="39" t="s">
        <v>773</v>
      </c>
      <c r="P19" s="39" t="s">
        <v>729</v>
      </c>
      <c r="Q19" s="44" t="s">
        <v>935</v>
      </c>
      <c r="R19" s="39" t="s">
        <v>206</v>
      </c>
      <c r="S19" s="45" t="s">
        <v>772</v>
      </c>
      <c r="T19" s="45" t="s">
        <v>754</v>
      </c>
      <c r="U19" s="46">
        <v>550000000</v>
      </c>
      <c r="V19" s="46">
        <v>550000000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f t="shared" si="0"/>
        <v>550000000</v>
      </c>
    </row>
    <row r="20" spans="1:38" s="47" customFormat="1" x14ac:dyDescent="0.25">
      <c r="A20" s="39" t="s">
        <v>247</v>
      </c>
      <c r="B20" s="40" t="s">
        <v>2</v>
      </c>
      <c r="C20" s="39" t="s">
        <v>706</v>
      </c>
      <c r="D20" s="39" t="s">
        <v>177</v>
      </c>
      <c r="E20" s="40" t="s">
        <v>207</v>
      </c>
      <c r="F20" s="40" t="s">
        <v>6</v>
      </c>
      <c r="G20" s="41">
        <v>2402</v>
      </c>
      <c r="H20" s="39" t="s">
        <v>143</v>
      </c>
      <c r="I20" s="39" t="s">
        <v>407</v>
      </c>
      <c r="J20" s="39" t="s">
        <v>14</v>
      </c>
      <c r="K20" s="41">
        <v>2402112</v>
      </c>
      <c r="L20" s="39" t="s">
        <v>541</v>
      </c>
      <c r="M20" s="41">
        <v>240211200</v>
      </c>
      <c r="N20" s="43">
        <v>300</v>
      </c>
      <c r="O20" s="39" t="s">
        <v>789</v>
      </c>
      <c r="P20" s="39" t="s">
        <v>790</v>
      </c>
      <c r="Q20" s="44" t="s">
        <v>935</v>
      </c>
      <c r="R20" s="39" t="s">
        <v>711</v>
      </c>
      <c r="S20" s="45" t="s">
        <v>791</v>
      </c>
      <c r="T20" s="45" t="s">
        <v>927</v>
      </c>
      <c r="U20" s="46">
        <f>250000000+1000000000+3000000</f>
        <v>1253000000</v>
      </c>
      <c r="V20" s="46">
        <v>250000000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f>1000000000+3000000</f>
        <v>1003000000</v>
      </c>
      <c r="AL20" s="46">
        <f t="shared" si="0"/>
        <v>1253000000</v>
      </c>
    </row>
    <row r="21" spans="1:38" s="47" customFormat="1" x14ac:dyDescent="0.25">
      <c r="A21" s="39" t="s">
        <v>248</v>
      </c>
      <c r="B21" s="40" t="s">
        <v>190</v>
      </c>
      <c r="C21" s="39" t="s">
        <v>706</v>
      </c>
      <c r="D21" s="39" t="s">
        <v>177</v>
      </c>
      <c r="E21" s="40" t="s">
        <v>207</v>
      </c>
      <c r="F21" s="40" t="s">
        <v>375</v>
      </c>
      <c r="G21" s="41">
        <v>2409</v>
      </c>
      <c r="H21" s="39" t="s">
        <v>143</v>
      </c>
      <c r="I21" s="39" t="s">
        <v>408</v>
      </c>
      <c r="J21" s="39" t="s">
        <v>542</v>
      </c>
      <c r="K21" s="41">
        <v>2409039</v>
      </c>
      <c r="L21" s="39" t="s">
        <v>543</v>
      </c>
      <c r="M21" s="41">
        <v>240903900</v>
      </c>
      <c r="N21" s="43">
        <v>10</v>
      </c>
      <c r="O21" s="39" t="s">
        <v>789</v>
      </c>
      <c r="P21" s="39" t="s">
        <v>790</v>
      </c>
      <c r="Q21" s="44" t="s">
        <v>935</v>
      </c>
      <c r="R21" s="39" t="s">
        <v>711</v>
      </c>
      <c r="S21" s="45" t="s">
        <v>158</v>
      </c>
      <c r="T21" s="45" t="s">
        <v>898</v>
      </c>
      <c r="U21" s="46">
        <v>50000000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50000000</v>
      </c>
      <c r="AL21" s="46">
        <f t="shared" si="0"/>
        <v>50000000</v>
      </c>
    </row>
    <row r="22" spans="1:38" s="47" customFormat="1" x14ac:dyDescent="0.25">
      <c r="A22" s="39" t="s">
        <v>249</v>
      </c>
      <c r="B22" s="40" t="s">
        <v>8</v>
      </c>
      <c r="C22" s="39" t="s">
        <v>1</v>
      </c>
      <c r="D22" s="39" t="s">
        <v>177</v>
      </c>
      <c r="E22" s="39" t="s">
        <v>215</v>
      </c>
      <c r="F22" s="39" t="s">
        <v>376</v>
      </c>
      <c r="G22" s="41">
        <v>3502</v>
      </c>
      <c r="H22" s="39" t="s">
        <v>143</v>
      </c>
      <c r="I22" s="39" t="s">
        <v>409</v>
      </c>
      <c r="J22" s="39" t="s">
        <v>544</v>
      </c>
      <c r="K22" s="41">
        <v>3502047</v>
      </c>
      <c r="L22" s="39" t="s">
        <v>545</v>
      </c>
      <c r="M22" s="41">
        <v>350204700</v>
      </c>
      <c r="N22" s="43">
        <v>0.5</v>
      </c>
      <c r="O22" s="39" t="s">
        <v>800</v>
      </c>
      <c r="P22" s="39" t="s">
        <v>801</v>
      </c>
      <c r="Q22" s="44" t="s">
        <v>935</v>
      </c>
      <c r="R22" s="39" t="s">
        <v>698</v>
      </c>
      <c r="S22" s="45" t="s">
        <v>798</v>
      </c>
      <c r="T22" s="45" t="s">
        <v>754</v>
      </c>
      <c r="U22" s="46">
        <v>31900000</v>
      </c>
      <c r="V22" s="46">
        <v>31900000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f t="shared" si="0"/>
        <v>31900000</v>
      </c>
    </row>
    <row r="23" spans="1:38" s="47" customFormat="1" x14ac:dyDescent="0.25">
      <c r="A23" s="39" t="s">
        <v>250</v>
      </c>
      <c r="B23" s="40" t="s">
        <v>8</v>
      </c>
      <c r="C23" s="39" t="s">
        <v>1</v>
      </c>
      <c r="D23" s="39" t="s">
        <v>177</v>
      </c>
      <c r="E23" s="39" t="s">
        <v>215</v>
      </c>
      <c r="F23" s="39" t="s">
        <v>376</v>
      </c>
      <c r="G23" s="41">
        <v>3502</v>
      </c>
      <c r="H23" s="39" t="s">
        <v>143</v>
      </c>
      <c r="I23" s="39" t="s">
        <v>410</v>
      </c>
      <c r="J23" s="39" t="s">
        <v>546</v>
      </c>
      <c r="K23" s="41">
        <v>3502116</v>
      </c>
      <c r="L23" s="39" t="s">
        <v>547</v>
      </c>
      <c r="M23" s="41">
        <v>350211600</v>
      </c>
      <c r="N23" s="43">
        <v>1</v>
      </c>
      <c r="O23" s="39" t="s">
        <v>800</v>
      </c>
      <c r="P23" s="39" t="s">
        <v>801</v>
      </c>
      <c r="Q23" s="44" t="s">
        <v>935</v>
      </c>
      <c r="R23" s="39" t="s">
        <v>698</v>
      </c>
      <c r="S23" s="45" t="s">
        <v>799</v>
      </c>
      <c r="T23" s="45" t="s">
        <v>754</v>
      </c>
      <c r="U23" s="46">
        <v>50000000</v>
      </c>
      <c r="V23" s="46">
        <v>50000000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f t="shared" si="0"/>
        <v>50000000</v>
      </c>
    </row>
    <row r="24" spans="1:38" s="47" customFormat="1" x14ac:dyDescent="0.25">
      <c r="A24" s="39" t="s">
        <v>251</v>
      </c>
      <c r="B24" s="40" t="s">
        <v>8</v>
      </c>
      <c r="C24" s="39" t="s">
        <v>706</v>
      </c>
      <c r="D24" s="39" t="s">
        <v>177</v>
      </c>
      <c r="E24" s="39" t="s">
        <v>218</v>
      </c>
      <c r="F24" s="39" t="s">
        <v>377</v>
      </c>
      <c r="G24" s="41">
        <v>3602</v>
      </c>
      <c r="H24" s="39" t="s">
        <v>143</v>
      </c>
      <c r="I24" s="39" t="s">
        <v>411</v>
      </c>
      <c r="J24" s="39" t="s">
        <v>548</v>
      </c>
      <c r="K24" s="41">
        <v>3602032</v>
      </c>
      <c r="L24" s="39" t="s">
        <v>549</v>
      </c>
      <c r="M24" s="41">
        <v>360203200</v>
      </c>
      <c r="N24" s="43">
        <v>50</v>
      </c>
      <c r="O24" s="39" t="s">
        <v>802</v>
      </c>
      <c r="P24" s="39" t="s">
        <v>931</v>
      </c>
      <c r="Q24" s="44" t="s">
        <v>935</v>
      </c>
      <c r="R24" s="39" t="s">
        <v>698</v>
      </c>
      <c r="S24" s="45" t="s">
        <v>803</v>
      </c>
      <c r="T24" s="45" t="s">
        <v>754</v>
      </c>
      <c r="U24" s="46">
        <v>16500000</v>
      </c>
      <c r="V24" s="46">
        <v>16500000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f t="shared" si="0"/>
        <v>16500000</v>
      </c>
    </row>
    <row r="25" spans="1:38" s="47" customFormat="1" x14ac:dyDescent="0.25">
      <c r="A25" s="39" t="s">
        <v>252</v>
      </c>
      <c r="B25" s="40" t="s">
        <v>8</v>
      </c>
      <c r="C25" s="39" t="s">
        <v>9</v>
      </c>
      <c r="D25" s="39" t="s">
        <v>177</v>
      </c>
      <c r="E25" s="39" t="s">
        <v>218</v>
      </c>
      <c r="F25" s="39" t="s">
        <v>377</v>
      </c>
      <c r="G25" s="41">
        <v>3602</v>
      </c>
      <c r="H25" s="39" t="s">
        <v>143</v>
      </c>
      <c r="I25" s="39" t="s">
        <v>412</v>
      </c>
      <c r="J25" s="39" t="s">
        <v>550</v>
      </c>
      <c r="K25" s="41">
        <v>3602032</v>
      </c>
      <c r="L25" s="39" t="s">
        <v>549</v>
      </c>
      <c r="M25" s="41">
        <v>360203200</v>
      </c>
      <c r="N25" s="43">
        <v>3</v>
      </c>
      <c r="O25" s="39" t="s">
        <v>802</v>
      </c>
      <c r="P25" s="39" t="s">
        <v>931</v>
      </c>
      <c r="Q25" s="44" t="s">
        <v>935</v>
      </c>
      <c r="R25" s="39" t="s">
        <v>698</v>
      </c>
      <c r="S25" s="45" t="s">
        <v>805</v>
      </c>
      <c r="T25" s="45" t="s">
        <v>754</v>
      </c>
      <c r="U25" s="46">
        <v>28000000</v>
      </c>
      <c r="V25" s="46">
        <v>28000000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6">
        <f t="shared" si="0"/>
        <v>28000000</v>
      </c>
    </row>
    <row r="26" spans="1:38" s="47" customFormat="1" x14ac:dyDescent="0.25">
      <c r="A26" s="39" t="s">
        <v>253</v>
      </c>
      <c r="B26" s="40" t="s">
        <v>8</v>
      </c>
      <c r="C26" s="39" t="s">
        <v>9</v>
      </c>
      <c r="D26" s="39" t="s">
        <v>177</v>
      </c>
      <c r="E26" s="39" t="s">
        <v>218</v>
      </c>
      <c r="F26" s="39" t="s">
        <v>377</v>
      </c>
      <c r="G26" s="41">
        <v>3602</v>
      </c>
      <c r="H26" s="39" t="s">
        <v>143</v>
      </c>
      <c r="I26" s="39" t="s">
        <v>413</v>
      </c>
      <c r="J26" s="39" t="s">
        <v>550</v>
      </c>
      <c r="K26" s="41">
        <v>3602032</v>
      </c>
      <c r="L26" s="39" t="s">
        <v>549</v>
      </c>
      <c r="M26" s="41">
        <v>360203200</v>
      </c>
      <c r="N26" s="43">
        <v>5</v>
      </c>
      <c r="O26" s="39" t="s">
        <v>802</v>
      </c>
      <c r="P26" s="39" t="s">
        <v>931</v>
      </c>
      <c r="Q26" s="44" t="s">
        <v>935</v>
      </c>
      <c r="R26" s="39" t="s">
        <v>698</v>
      </c>
      <c r="S26" s="45" t="s">
        <v>806</v>
      </c>
      <c r="T26" s="45" t="s">
        <v>754</v>
      </c>
      <c r="U26" s="46">
        <v>35000000</v>
      </c>
      <c r="V26" s="46">
        <v>35000000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f t="shared" si="0"/>
        <v>35000000</v>
      </c>
    </row>
    <row r="27" spans="1:38" s="47" customFormat="1" x14ac:dyDescent="0.25">
      <c r="A27" s="39" t="s">
        <v>254</v>
      </c>
      <c r="B27" s="40" t="s">
        <v>8</v>
      </c>
      <c r="C27" s="39" t="s">
        <v>9</v>
      </c>
      <c r="D27" s="39" t="s">
        <v>177</v>
      </c>
      <c r="E27" s="39" t="s">
        <v>218</v>
      </c>
      <c r="F27" s="39" t="s">
        <v>377</v>
      </c>
      <c r="G27" s="41">
        <v>3602</v>
      </c>
      <c r="H27" s="39" t="s">
        <v>143</v>
      </c>
      <c r="I27" s="39" t="s">
        <v>414</v>
      </c>
      <c r="J27" s="39" t="s">
        <v>550</v>
      </c>
      <c r="K27" s="41">
        <v>3602032</v>
      </c>
      <c r="L27" s="39" t="s">
        <v>549</v>
      </c>
      <c r="M27" s="41">
        <v>360203200</v>
      </c>
      <c r="N27" s="43">
        <v>4</v>
      </c>
      <c r="O27" s="39" t="s">
        <v>802</v>
      </c>
      <c r="P27" s="39" t="s">
        <v>931</v>
      </c>
      <c r="Q27" s="44" t="s">
        <v>935</v>
      </c>
      <c r="R27" s="39" t="s">
        <v>698</v>
      </c>
      <c r="S27" s="45" t="s">
        <v>807</v>
      </c>
      <c r="T27" s="45" t="s">
        <v>754</v>
      </c>
      <c r="U27" s="46">
        <v>28000000</v>
      </c>
      <c r="V27" s="46">
        <v>28000000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f t="shared" si="0"/>
        <v>28000000</v>
      </c>
    </row>
    <row r="28" spans="1:38" s="47" customFormat="1" x14ac:dyDescent="0.25">
      <c r="A28" s="39" t="s">
        <v>255</v>
      </c>
      <c r="B28" s="40" t="s">
        <v>8</v>
      </c>
      <c r="C28" s="39" t="s">
        <v>9</v>
      </c>
      <c r="D28" s="39" t="s">
        <v>177</v>
      </c>
      <c r="E28" s="39" t="s">
        <v>218</v>
      </c>
      <c r="F28" s="39" t="s">
        <v>377</v>
      </c>
      <c r="G28" s="41">
        <v>3602</v>
      </c>
      <c r="H28" s="39" t="s">
        <v>143</v>
      </c>
      <c r="I28" s="39" t="s">
        <v>415</v>
      </c>
      <c r="J28" s="39" t="s">
        <v>550</v>
      </c>
      <c r="K28" s="41">
        <v>3602032</v>
      </c>
      <c r="L28" s="39" t="s">
        <v>549</v>
      </c>
      <c r="M28" s="41">
        <v>360203200</v>
      </c>
      <c r="N28" s="43">
        <v>3</v>
      </c>
      <c r="O28" s="39" t="s">
        <v>802</v>
      </c>
      <c r="P28" s="39" t="s">
        <v>931</v>
      </c>
      <c r="Q28" s="44" t="s">
        <v>935</v>
      </c>
      <c r="R28" s="39" t="s">
        <v>698</v>
      </c>
      <c r="S28" s="45" t="s">
        <v>808</v>
      </c>
      <c r="T28" s="45" t="s">
        <v>754</v>
      </c>
      <c r="U28" s="46">
        <v>21000000</v>
      </c>
      <c r="V28" s="46">
        <v>21000000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f t="shared" si="0"/>
        <v>21000000</v>
      </c>
    </row>
    <row r="29" spans="1:38" s="47" customFormat="1" x14ac:dyDescent="0.25">
      <c r="A29" s="39" t="s">
        <v>256</v>
      </c>
      <c r="B29" s="40" t="s">
        <v>8</v>
      </c>
      <c r="C29" s="39" t="s">
        <v>9</v>
      </c>
      <c r="D29" s="39" t="s">
        <v>177</v>
      </c>
      <c r="E29" s="39" t="s">
        <v>218</v>
      </c>
      <c r="F29" s="39" t="s">
        <v>377</v>
      </c>
      <c r="G29" s="41">
        <v>3602</v>
      </c>
      <c r="H29" s="39" t="s">
        <v>143</v>
      </c>
      <c r="I29" s="39" t="s">
        <v>416</v>
      </c>
      <c r="J29" s="39" t="s">
        <v>550</v>
      </c>
      <c r="K29" s="41">
        <v>3602032</v>
      </c>
      <c r="L29" s="39" t="s">
        <v>549</v>
      </c>
      <c r="M29" s="41">
        <v>360203200</v>
      </c>
      <c r="N29" s="43">
        <v>2</v>
      </c>
      <c r="O29" s="39" t="s">
        <v>802</v>
      </c>
      <c r="P29" s="39" t="s">
        <v>931</v>
      </c>
      <c r="Q29" s="44" t="s">
        <v>935</v>
      </c>
      <c r="R29" s="39" t="s">
        <v>698</v>
      </c>
      <c r="S29" s="45" t="s">
        <v>809</v>
      </c>
      <c r="T29" s="45" t="s">
        <v>754</v>
      </c>
      <c r="U29" s="46">
        <v>14000000</v>
      </c>
      <c r="V29" s="46">
        <v>14000000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  <c r="AG29" s="46">
        <v>0</v>
      </c>
      <c r="AH29" s="46">
        <v>0</v>
      </c>
      <c r="AI29" s="46">
        <v>0</v>
      </c>
      <c r="AJ29" s="46">
        <v>0</v>
      </c>
      <c r="AK29" s="46">
        <v>0</v>
      </c>
      <c r="AL29" s="46">
        <f t="shared" si="0"/>
        <v>14000000</v>
      </c>
    </row>
    <row r="30" spans="1:38" s="47" customFormat="1" x14ac:dyDescent="0.25">
      <c r="A30" s="39" t="s">
        <v>257</v>
      </c>
      <c r="B30" s="40" t="s">
        <v>8</v>
      </c>
      <c r="C30" s="39" t="s">
        <v>9</v>
      </c>
      <c r="D30" s="39" t="s">
        <v>177</v>
      </c>
      <c r="E30" s="39" t="s">
        <v>218</v>
      </c>
      <c r="F30" s="39" t="s">
        <v>377</v>
      </c>
      <c r="G30" s="41">
        <v>3602</v>
      </c>
      <c r="H30" s="39" t="s">
        <v>143</v>
      </c>
      <c r="I30" s="39" t="s">
        <v>417</v>
      </c>
      <c r="J30" s="39" t="s">
        <v>550</v>
      </c>
      <c r="K30" s="41">
        <v>3602032</v>
      </c>
      <c r="L30" s="39" t="s">
        <v>549</v>
      </c>
      <c r="M30" s="41">
        <v>360203200</v>
      </c>
      <c r="N30" s="43">
        <v>1</v>
      </c>
      <c r="O30" s="39" t="s">
        <v>802</v>
      </c>
      <c r="P30" s="39" t="s">
        <v>931</v>
      </c>
      <c r="Q30" s="44" t="s">
        <v>935</v>
      </c>
      <c r="R30" s="39" t="s">
        <v>698</v>
      </c>
      <c r="S30" s="45" t="s">
        <v>810</v>
      </c>
      <c r="T30" s="45" t="s">
        <v>754</v>
      </c>
      <c r="U30" s="46">
        <v>7000000</v>
      </c>
      <c r="V30" s="46">
        <v>7000000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0</v>
      </c>
      <c r="AL30" s="46">
        <f t="shared" si="0"/>
        <v>7000000</v>
      </c>
    </row>
    <row r="31" spans="1:38" s="47" customFormat="1" x14ac:dyDescent="0.25">
      <c r="A31" s="39" t="s">
        <v>258</v>
      </c>
      <c r="B31" s="40" t="s">
        <v>8</v>
      </c>
      <c r="C31" s="39" t="s">
        <v>9</v>
      </c>
      <c r="D31" s="39" t="s">
        <v>177</v>
      </c>
      <c r="E31" s="39" t="s">
        <v>218</v>
      </c>
      <c r="F31" s="39" t="s">
        <v>377</v>
      </c>
      <c r="G31" s="41">
        <v>3602</v>
      </c>
      <c r="H31" s="39" t="s">
        <v>143</v>
      </c>
      <c r="I31" s="39" t="s">
        <v>418</v>
      </c>
      <c r="J31" s="39" t="s">
        <v>551</v>
      </c>
      <c r="K31" s="41">
        <v>3602027</v>
      </c>
      <c r="L31" s="39" t="s">
        <v>552</v>
      </c>
      <c r="M31" s="41">
        <v>360202700</v>
      </c>
      <c r="N31" s="43">
        <v>1</v>
      </c>
      <c r="O31" s="39" t="s">
        <v>802</v>
      </c>
      <c r="P31" s="39" t="s">
        <v>931</v>
      </c>
      <c r="Q31" s="44" t="s">
        <v>935</v>
      </c>
      <c r="R31" s="39" t="s">
        <v>698</v>
      </c>
      <c r="S31" s="45" t="s">
        <v>804</v>
      </c>
      <c r="T31" s="45" t="s">
        <v>754</v>
      </c>
      <c r="U31" s="46">
        <v>16500000</v>
      </c>
      <c r="V31" s="46">
        <v>16500000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f t="shared" si="0"/>
        <v>16500000</v>
      </c>
    </row>
    <row r="32" spans="1:38" s="47" customFormat="1" x14ac:dyDescent="0.25">
      <c r="A32" s="39" t="s">
        <v>259</v>
      </c>
      <c r="B32" s="40" t="s">
        <v>8</v>
      </c>
      <c r="C32" s="39" t="s">
        <v>706</v>
      </c>
      <c r="D32" s="39" t="s">
        <v>177</v>
      </c>
      <c r="E32" s="39" t="s">
        <v>218</v>
      </c>
      <c r="F32" s="39" t="s">
        <v>378</v>
      </c>
      <c r="G32" s="41">
        <v>3604</v>
      </c>
      <c r="H32" s="39" t="s">
        <v>143</v>
      </c>
      <c r="I32" s="39" t="s">
        <v>419</v>
      </c>
      <c r="J32" s="39" t="s">
        <v>553</v>
      </c>
      <c r="K32" s="41">
        <v>3604014</v>
      </c>
      <c r="L32" s="39" t="s">
        <v>554</v>
      </c>
      <c r="M32" s="41">
        <v>360401400</v>
      </c>
      <c r="N32" s="43">
        <v>0.5</v>
      </c>
      <c r="O32" s="39" t="s">
        <v>802</v>
      </c>
      <c r="P32" s="39" t="s">
        <v>931</v>
      </c>
      <c r="Q32" s="44" t="s">
        <v>935</v>
      </c>
      <c r="R32" s="39" t="s">
        <v>698</v>
      </c>
      <c r="S32" s="45" t="s">
        <v>811</v>
      </c>
      <c r="T32" s="45" t="s">
        <v>754</v>
      </c>
      <c r="U32" s="46">
        <v>16500000</v>
      </c>
      <c r="V32" s="46">
        <v>16500000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f t="shared" si="0"/>
        <v>16500000</v>
      </c>
    </row>
    <row r="33" spans="1:38" s="47" customFormat="1" x14ac:dyDescent="0.25">
      <c r="A33" s="39" t="s">
        <v>260</v>
      </c>
      <c r="B33" s="39" t="s">
        <v>2</v>
      </c>
      <c r="C33" s="39" t="s">
        <v>706</v>
      </c>
      <c r="D33" s="39" t="s">
        <v>183</v>
      </c>
      <c r="E33" s="39" t="s">
        <v>173</v>
      </c>
      <c r="F33" s="39" t="s">
        <v>379</v>
      </c>
      <c r="G33" s="41" t="s">
        <v>391</v>
      </c>
      <c r="H33" s="39" t="s">
        <v>143</v>
      </c>
      <c r="I33" s="39" t="s">
        <v>420</v>
      </c>
      <c r="J33" s="39" t="s">
        <v>555</v>
      </c>
      <c r="K33" s="52" t="s">
        <v>556</v>
      </c>
      <c r="L33" s="39" t="s">
        <v>557</v>
      </c>
      <c r="M33" s="52" t="s">
        <v>558</v>
      </c>
      <c r="N33" s="53">
        <v>0.1</v>
      </c>
      <c r="O33" s="39" t="s">
        <v>758</v>
      </c>
      <c r="P33" s="39" t="s">
        <v>759</v>
      </c>
      <c r="Q33" s="44" t="s">
        <v>935</v>
      </c>
      <c r="R33" s="39" t="s">
        <v>708</v>
      </c>
      <c r="S33" s="45" t="s">
        <v>760</v>
      </c>
      <c r="T33" s="45" t="s">
        <v>761</v>
      </c>
      <c r="U33" s="46">
        <f>60000000+4000000</f>
        <v>64000000</v>
      </c>
      <c r="V33" s="46">
        <v>4000000</v>
      </c>
      <c r="W33" s="46">
        <v>60000000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f t="shared" ref="AL33:AL48" si="1">V33+W33+X33+Y33+Z33+AA33+AB33+AC33+AD33+AE33+AF33+AG33+AH33+AI33+AJ33+AK33</f>
        <v>64000000</v>
      </c>
    </row>
    <row r="34" spans="1:38" s="47" customFormat="1" x14ac:dyDescent="0.25">
      <c r="A34" s="39" t="s">
        <v>261</v>
      </c>
      <c r="B34" s="39" t="s">
        <v>2</v>
      </c>
      <c r="C34" s="39" t="s">
        <v>9</v>
      </c>
      <c r="D34" s="39" t="s">
        <v>183</v>
      </c>
      <c r="E34" s="39" t="s">
        <v>173</v>
      </c>
      <c r="F34" s="39" t="s">
        <v>380</v>
      </c>
      <c r="G34" s="41" t="s">
        <v>392</v>
      </c>
      <c r="H34" s="39" t="s">
        <v>143</v>
      </c>
      <c r="I34" s="39" t="s">
        <v>421</v>
      </c>
      <c r="J34" s="39" t="s">
        <v>559</v>
      </c>
      <c r="K34" s="52" t="s">
        <v>560</v>
      </c>
      <c r="L34" s="39" t="s">
        <v>561</v>
      </c>
      <c r="M34" s="52" t="s">
        <v>562</v>
      </c>
      <c r="N34" s="53">
        <v>0.7</v>
      </c>
      <c r="O34" s="39" t="s">
        <v>758</v>
      </c>
      <c r="P34" s="39" t="s">
        <v>759</v>
      </c>
      <c r="Q34" s="44" t="s">
        <v>935</v>
      </c>
      <c r="R34" s="39" t="s">
        <v>723</v>
      </c>
      <c r="S34" s="45" t="s">
        <v>762</v>
      </c>
      <c r="T34" s="45" t="s">
        <v>754</v>
      </c>
      <c r="U34" s="46">
        <v>20000000</v>
      </c>
      <c r="V34" s="46">
        <v>20000000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f t="shared" si="1"/>
        <v>20000000</v>
      </c>
    </row>
    <row r="35" spans="1:38" s="47" customFormat="1" x14ac:dyDescent="0.25">
      <c r="A35" s="39" t="s">
        <v>262</v>
      </c>
      <c r="B35" s="40" t="s">
        <v>2</v>
      </c>
      <c r="C35" s="39" t="s">
        <v>9</v>
      </c>
      <c r="D35" s="39" t="s">
        <v>183</v>
      </c>
      <c r="E35" s="40" t="s">
        <v>195</v>
      </c>
      <c r="F35" s="40" t="s">
        <v>381</v>
      </c>
      <c r="G35" s="41">
        <v>2102</v>
      </c>
      <c r="H35" s="42" t="s">
        <v>143</v>
      </c>
      <c r="I35" s="39" t="s">
        <v>422</v>
      </c>
      <c r="J35" s="39" t="s">
        <v>563</v>
      </c>
      <c r="K35" s="41">
        <v>2102069</v>
      </c>
      <c r="L35" s="39" t="s">
        <v>564</v>
      </c>
      <c r="M35" s="41">
        <v>210206900</v>
      </c>
      <c r="N35" s="54">
        <v>1</v>
      </c>
      <c r="O35" s="39" t="s">
        <v>775</v>
      </c>
      <c r="P35" s="39" t="s">
        <v>774</v>
      </c>
      <c r="Q35" s="44" t="s">
        <v>935</v>
      </c>
      <c r="R35" s="39" t="s">
        <v>711</v>
      </c>
      <c r="S35" s="45" t="s">
        <v>776</v>
      </c>
      <c r="T35" s="45" t="s">
        <v>777</v>
      </c>
      <c r="U35" s="46">
        <v>6500000000</v>
      </c>
      <c r="V35" s="46">
        <v>6500000000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f t="shared" si="1"/>
        <v>6500000000</v>
      </c>
    </row>
    <row r="36" spans="1:38" s="47" customFormat="1" x14ac:dyDescent="0.25">
      <c r="A36" s="39" t="s">
        <v>263</v>
      </c>
      <c r="B36" s="40" t="s">
        <v>8</v>
      </c>
      <c r="C36" s="39" t="s">
        <v>707</v>
      </c>
      <c r="D36" s="39" t="s">
        <v>183</v>
      </c>
      <c r="E36" s="39" t="s">
        <v>210</v>
      </c>
      <c r="F36" s="48" t="s">
        <v>20</v>
      </c>
      <c r="G36" s="41">
        <v>3202</v>
      </c>
      <c r="H36" s="39" t="s">
        <v>143</v>
      </c>
      <c r="I36" s="39" t="s">
        <v>423</v>
      </c>
      <c r="J36" s="39" t="s">
        <v>565</v>
      </c>
      <c r="K36" s="41">
        <v>3202006</v>
      </c>
      <c r="L36" s="39" t="s">
        <v>566</v>
      </c>
      <c r="M36" s="41" t="s">
        <v>567</v>
      </c>
      <c r="N36" s="55">
        <v>5000</v>
      </c>
      <c r="O36" s="39" t="s">
        <v>742</v>
      </c>
      <c r="P36" s="39" t="s">
        <v>743</v>
      </c>
      <c r="Q36" s="44" t="s">
        <v>935</v>
      </c>
      <c r="R36" s="39" t="s">
        <v>740</v>
      </c>
      <c r="S36" s="45" t="s">
        <v>115</v>
      </c>
      <c r="T36" s="45" t="s">
        <v>754</v>
      </c>
      <c r="U36" s="46">
        <v>10000000</v>
      </c>
      <c r="V36" s="46">
        <v>10000000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46">
        <v>0</v>
      </c>
      <c r="AK36" s="46">
        <v>0</v>
      </c>
      <c r="AL36" s="46">
        <f t="shared" si="1"/>
        <v>10000000</v>
      </c>
    </row>
    <row r="37" spans="1:38" s="47" customFormat="1" x14ac:dyDescent="0.25">
      <c r="A37" s="39" t="s">
        <v>264</v>
      </c>
      <c r="B37" s="40" t="s">
        <v>8</v>
      </c>
      <c r="C37" s="39" t="s">
        <v>2</v>
      </c>
      <c r="D37" s="39" t="s">
        <v>183</v>
      </c>
      <c r="E37" s="39" t="s">
        <v>210</v>
      </c>
      <c r="F37" s="48" t="s">
        <v>20</v>
      </c>
      <c r="G37" s="41">
        <v>3202</v>
      </c>
      <c r="H37" s="39" t="s">
        <v>143</v>
      </c>
      <c r="I37" s="39" t="s">
        <v>744</v>
      </c>
      <c r="J37" s="39" t="s">
        <v>568</v>
      </c>
      <c r="K37" s="41">
        <v>3202037</v>
      </c>
      <c r="L37" s="39" t="s">
        <v>569</v>
      </c>
      <c r="M37" s="41">
        <v>320203700</v>
      </c>
      <c r="N37" s="55">
        <v>10</v>
      </c>
      <c r="O37" s="39" t="s">
        <v>742</v>
      </c>
      <c r="P37" s="39" t="s">
        <v>743</v>
      </c>
      <c r="Q37" s="44" t="s">
        <v>935</v>
      </c>
      <c r="R37" s="39" t="s">
        <v>740</v>
      </c>
      <c r="S37" s="45" t="s">
        <v>116</v>
      </c>
      <c r="T37" s="45" t="s">
        <v>754</v>
      </c>
      <c r="U37" s="46">
        <v>10000000</v>
      </c>
      <c r="V37" s="46">
        <v>10000000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f t="shared" si="1"/>
        <v>10000000</v>
      </c>
    </row>
    <row r="38" spans="1:38" s="47" customFormat="1" x14ac:dyDescent="0.25">
      <c r="A38" s="39" t="s">
        <v>265</v>
      </c>
      <c r="B38" s="40" t="s">
        <v>8</v>
      </c>
      <c r="C38" s="39" t="s">
        <v>2</v>
      </c>
      <c r="D38" s="39" t="s">
        <v>183</v>
      </c>
      <c r="E38" s="39" t="s">
        <v>210</v>
      </c>
      <c r="F38" s="48" t="s">
        <v>20</v>
      </c>
      <c r="G38" s="41">
        <v>3202</v>
      </c>
      <c r="H38" s="39" t="s">
        <v>143</v>
      </c>
      <c r="I38" s="39" t="s">
        <v>424</v>
      </c>
      <c r="J38" s="39" t="s">
        <v>570</v>
      </c>
      <c r="K38" s="41">
        <v>3202050</v>
      </c>
      <c r="L38" s="39" t="s">
        <v>571</v>
      </c>
      <c r="M38" s="41">
        <v>320305000</v>
      </c>
      <c r="N38" s="55">
        <v>10</v>
      </c>
      <c r="O38" s="39" t="s">
        <v>742</v>
      </c>
      <c r="P38" s="39" t="s">
        <v>743</v>
      </c>
      <c r="Q38" s="44" t="s">
        <v>935</v>
      </c>
      <c r="R38" s="39" t="s">
        <v>740</v>
      </c>
      <c r="S38" s="45" t="s">
        <v>792</v>
      </c>
      <c r="T38" s="45" t="s">
        <v>754</v>
      </c>
      <c r="U38" s="46">
        <v>190000000</v>
      </c>
      <c r="V38" s="46">
        <v>190000000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  <c r="AG38" s="46">
        <v>0</v>
      </c>
      <c r="AH38" s="46">
        <v>0</v>
      </c>
      <c r="AI38" s="46">
        <v>0</v>
      </c>
      <c r="AJ38" s="46">
        <v>0</v>
      </c>
      <c r="AK38" s="46">
        <v>0</v>
      </c>
      <c r="AL38" s="46">
        <f t="shared" si="1"/>
        <v>190000000</v>
      </c>
    </row>
    <row r="39" spans="1:38" s="47" customFormat="1" x14ac:dyDescent="0.25">
      <c r="A39" s="39" t="s">
        <v>266</v>
      </c>
      <c r="B39" s="40" t="s">
        <v>8</v>
      </c>
      <c r="C39" s="39" t="s">
        <v>706</v>
      </c>
      <c r="D39" s="39" t="s">
        <v>183</v>
      </c>
      <c r="E39" s="39" t="s">
        <v>210</v>
      </c>
      <c r="F39" s="39" t="s">
        <v>382</v>
      </c>
      <c r="G39" s="41">
        <v>3206</v>
      </c>
      <c r="H39" s="39" t="s">
        <v>143</v>
      </c>
      <c r="I39" s="39" t="s">
        <v>425</v>
      </c>
      <c r="J39" s="39" t="s">
        <v>572</v>
      </c>
      <c r="K39" s="41">
        <v>3208006</v>
      </c>
      <c r="L39" s="39" t="s">
        <v>573</v>
      </c>
      <c r="M39" s="41">
        <v>320800600</v>
      </c>
      <c r="N39" s="55">
        <v>1</v>
      </c>
      <c r="O39" s="39" t="s">
        <v>742</v>
      </c>
      <c r="P39" s="39" t="s">
        <v>743</v>
      </c>
      <c r="Q39" s="44" t="s">
        <v>935</v>
      </c>
      <c r="R39" s="39" t="s">
        <v>740</v>
      </c>
      <c r="S39" s="45" t="s">
        <v>901</v>
      </c>
      <c r="T39" s="45" t="s">
        <v>902</v>
      </c>
      <c r="U39" s="46">
        <f>6000000</f>
        <v>6000000</v>
      </c>
      <c r="V39" s="46">
        <v>6000000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6">
        <f t="shared" ref="AL39:AL44" si="2">V39+W39+X39+Y39+Z39+AA39+AB39+AC39+AD39+AE39+AF39+AG39+AH39+AI39+AJ39+AK39</f>
        <v>6000000</v>
      </c>
    </row>
    <row r="40" spans="1:38" s="47" customFormat="1" x14ac:dyDescent="0.25">
      <c r="A40" s="39" t="s">
        <v>267</v>
      </c>
      <c r="B40" s="39" t="s">
        <v>2</v>
      </c>
      <c r="C40" s="39" t="s">
        <v>706</v>
      </c>
      <c r="D40" s="39" t="s">
        <v>183</v>
      </c>
      <c r="E40" s="40" t="s">
        <v>222</v>
      </c>
      <c r="F40" s="48" t="s">
        <v>11</v>
      </c>
      <c r="G40" s="41">
        <v>4001</v>
      </c>
      <c r="H40" s="39" t="s">
        <v>143</v>
      </c>
      <c r="I40" s="39" t="s">
        <v>426</v>
      </c>
      <c r="J40" s="39" t="s">
        <v>12</v>
      </c>
      <c r="K40" s="41">
        <v>4001001</v>
      </c>
      <c r="L40" s="39" t="s">
        <v>13</v>
      </c>
      <c r="M40" s="41">
        <v>400100101</v>
      </c>
      <c r="N40" s="43">
        <v>0.3</v>
      </c>
      <c r="O40" s="39" t="s">
        <v>890</v>
      </c>
      <c r="P40" s="39" t="s">
        <v>889</v>
      </c>
      <c r="Q40" s="44" t="s">
        <v>935</v>
      </c>
      <c r="R40" s="39" t="s">
        <v>813</v>
      </c>
      <c r="S40" s="45" t="s">
        <v>899</v>
      </c>
      <c r="T40" s="45" t="s">
        <v>902</v>
      </c>
      <c r="U40" s="46">
        <f>115500000</f>
        <v>115500000</v>
      </c>
      <c r="V40" s="46">
        <v>115500000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>
        <f t="shared" si="2"/>
        <v>115500000</v>
      </c>
    </row>
    <row r="41" spans="1:38" s="47" customFormat="1" x14ac:dyDescent="0.25">
      <c r="A41" s="39" t="s">
        <v>268</v>
      </c>
      <c r="B41" s="39" t="s">
        <v>2</v>
      </c>
      <c r="C41" s="39" t="s">
        <v>706</v>
      </c>
      <c r="D41" s="39" t="s">
        <v>183</v>
      </c>
      <c r="E41" s="40" t="s">
        <v>222</v>
      </c>
      <c r="F41" s="48" t="s">
        <v>11</v>
      </c>
      <c r="G41" s="41">
        <v>4001</v>
      </c>
      <c r="H41" s="39" t="s">
        <v>143</v>
      </c>
      <c r="I41" s="39" t="s">
        <v>427</v>
      </c>
      <c r="J41" s="39" t="s">
        <v>574</v>
      </c>
      <c r="K41" s="41">
        <v>4001007</v>
      </c>
      <c r="L41" s="39" t="s">
        <v>575</v>
      </c>
      <c r="M41" s="41">
        <v>400100700</v>
      </c>
      <c r="N41" s="43">
        <v>250</v>
      </c>
      <c r="O41" s="39" t="s">
        <v>890</v>
      </c>
      <c r="P41" s="39" t="s">
        <v>889</v>
      </c>
      <c r="Q41" s="44" t="s">
        <v>935</v>
      </c>
      <c r="R41" s="39" t="s">
        <v>813</v>
      </c>
      <c r="S41" s="45" t="s">
        <v>900</v>
      </c>
      <c r="T41" s="45" t="s">
        <v>902</v>
      </c>
      <c r="U41" s="46">
        <f>137500000</f>
        <v>137500000</v>
      </c>
      <c r="V41" s="46">
        <v>137500000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6">
        <f t="shared" si="2"/>
        <v>137500000</v>
      </c>
    </row>
    <row r="42" spans="1:38" s="47" customFormat="1" x14ac:dyDescent="0.25">
      <c r="A42" s="39" t="s">
        <v>269</v>
      </c>
      <c r="B42" s="39" t="s">
        <v>2</v>
      </c>
      <c r="C42" s="39" t="s">
        <v>706</v>
      </c>
      <c r="D42" s="39" t="s">
        <v>183</v>
      </c>
      <c r="E42" s="40" t="s">
        <v>222</v>
      </c>
      <c r="F42" s="48" t="s">
        <v>383</v>
      </c>
      <c r="G42" s="41">
        <v>4002</v>
      </c>
      <c r="H42" s="39" t="s">
        <v>143</v>
      </c>
      <c r="I42" s="48" t="s">
        <v>428</v>
      </c>
      <c r="J42" s="39" t="s">
        <v>576</v>
      </c>
      <c r="K42" s="41">
        <v>4002020</v>
      </c>
      <c r="L42" s="39" t="s">
        <v>577</v>
      </c>
      <c r="M42" s="41">
        <v>400202000</v>
      </c>
      <c r="N42" s="43">
        <v>1</v>
      </c>
      <c r="O42" s="39" t="s">
        <v>890</v>
      </c>
      <c r="P42" s="39" t="s">
        <v>889</v>
      </c>
      <c r="Q42" s="44" t="s">
        <v>935</v>
      </c>
      <c r="R42" s="39" t="s">
        <v>711</v>
      </c>
      <c r="S42" s="45" t="s">
        <v>122</v>
      </c>
      <c r="T42" s="45" t="s">
        <v>754</v>
      </c>
      <c r="U42" s="46">
        <v>110000000</v>
      </c>
      <c r="V42" s="46">
        <v>110000000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  <c r="AG42" s="46">
        <v>0</v>
      </c>
      <c r="AH42" s="46">
        <v>0</v>
      </c>
      <c r="AI42" s="46">
        <v>0</v>
      </c>
      <c r="AJ42" s="46">
        <v>0</v>
      </c>
      <c r="AK42" s="46">
        <v>0</v>
      </c>
      <c r="AL42" s="46">
        <f t="shared" si="2"/>
        <v>110000000</v>
      </c>
    </row>
    <row r="43" spans="1:38" s="47" customFormat="1" x14ac:dyDescent="0.25">
      <c r="A43" s="39" t="s">
        <v>270</v>
      </c>
      <c r="B43" s="39" t="s">
        <v>2</v>
      </c>
      <c r="C43" s="39" t="s">
        <v>706</v>
      </c>
      <c r="D43" s="39" t="s">
        <v>183</v>
      </c>
      <c r="E43" s="40" t="s">
        <v>222</v>
      </c>
      <c r="F43" s="48" t="s">
        <v>383</v>
      </c>
      <c r="G43" s="41">
        <v>4002</v>
      </c>
      <c r="H43" s="39" t="s">
        <v>143</v>
      </c>
      <c r="I43" s="48" t="s">
        <v>429</v>
      </c>
      <c r="J43" s="39" t="s">
        <v>578</v>
      </c>
      <c r="K43" s="41">
        <v>4002026</v>
      </c>
      <c r="L43" s="39" t="s">
        <v>579</v>
      </c>
      <c r="M43" s="41">
        <v>400202600</v>
      </c>
      <c r="N43" s="43">
        <v>1</v>
      </c>
      <c r="O43" s="39" t="s">
        <v>890</v>
      </c>
      <c r="P43" s="39" t="s">
        <v>889</v>
      </c>
      <c r="Q43" s="44" t="s">
        <v>935</v>
      </c>
      <c r="R43" s="39" t="s">
        <v>711</v>
      </c>
      <c r="S43" s="45" t="s">
        <v>148</v>
      </c>
      <c r="T43" s="45" t="s">
        <v>754</v>
      </c>
      <c r="U43" s="46">
        <v>55000000</v>
      </c>
      <c r="V43" s="46">
        <v>55000000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f t="shared" si="2"/>
        <v>55000000</v>
      </c>
    </row>
    <row r="44" spans="1:38" s="47" customFormat="1" x14ac:dyDescent="0.25">
      <c r="A44" s="39" t="s">
        <v>271</v>
      </c>
      <c r="B44" s="39" t="s">
        <v>9</v>
      </c>
      <c r="C44" s="39" t="s">
        <v>2</v>
      </c>
      <c r="D44" s="39" t="s">
        <v>183</v>
      </c>
      <c r="E44" s="40" t="s">
        <v>222</v>
      </c>
      <c r="F44" s="39" t="s">
        <v>383</v>
      </c>
      <c r="G44" s="41">
        <v>4002</v>
      </c>
      <c r="H44" s="39" t="s">
        <v>143</v>
      </c>
      <c r="I44" s="39" t="s">
        <v>430</v>
      </c>
      <c r="J44" s="39" t="s">
        <v>580</v>
      </c>
      <c r="K44" s="41">
        <v>4002038</v>
      </c>
      <c r="L44" s="39" t="s">
        <v>581</v>
      </c>
      <c r="M44" s="41">
        <v>400203800</v>
      </c>
      <c r="N44" s="56">
        <v>1</v>
      </c>
      <c r="O44" s="39" t="s">
        <v>890</v>
      </c>
      <c r="P44" s="39" t="s">
        <v>889</v>
      </c>
      <c r="Q44" s="44" t="s">
        <v>935</v>
      </c>
      <c r="R44" s="39" t="s">
        <v>184</v>
      </c>
      <c r="S44" s="45" t="s">
        <v>814</v>
      </c>
      <c r="T44" s="45" t="s">
        <v>756</v>
      </c>
      <c r="U44" s="46">
        <f>40000000+60000000</f>
        <v>100000000</v>
      </c>
      <c r="V44" s="46">
        <v>40000000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60000000</v>
      </c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f t="shared" si="2"/>
        <v>100000000</v>
      </c>
    </row>
    <row r="45" spans="1:38" s="47" customFormat="1" x14ac:dyDescent="0.25">
      <c r="A45" s="39" t="s">
        <v>272</v>
      </c>
      <c r="B45" s="39" t="s">
        <v>2</v>
      </c>
      <c r="C45" s="39" t="s">
        <v>706</v>
      </c>
      <c r="D45" s="39" t="s">
        <v>183</v>
      </c>
      <c r="E45" s="40" t="s">
        <v>222</v>
      </c>
      <c r="F45" s="40" t="s">
        <v>15</v>
      </c>
      <c r="G45" s="41">
        <v>4003</v>
      </c>
      <c r="H45" s="39" t="s">
        <v>143</v>
      </c>
      <c r="I45" s="39" t="s">
        <v>431</v>
      </c>
      <c r="J45" s="39" t="s">
        <v>18</v>
      </c>
      <c r="K45" s="41">
        <v>4003017</v>
      </c>
      <c r="L45" s="39" t="s">
        <v>19</v>
      </c>
      <c r="M45" s="41">
        <v>400301700</v>
      </c>
      <c r="N45" s="43">
        <v>2</v>
      </c>
      <c r="O45" s="39" t="s">
        <v>815</v>
      </c>
      <c r="P45" s="39" t="s">
        <v>816</v>
      </c>
      <c r="Q45" s="44" t="s">
        <v>935</v>
      </c>
      <c r="R45" s="39" t="s">
        <v>711</v>
      </c>
      <c r="S45" s="45" t="s">
        <v>144</v>
      </c>
      <c r="T45" s="45" t="s">
        <v>93</v>
      </c>
      <c r="U45" s="46">
        <f>247871659+10000000</f>
        <v>257871659</v>
      </c>
      <c r="V45" s="46">
        <v>0</v>
      </c>
      <c r="W45" s="46">
        <v>0</v>
      </c>
      <c r="X45" s="46">
        <v>0</v>
      </c>
      <c r="Y45" s="46">
        <v>0</v>
      </c>
      <c r="Z45" s="46">
        <f>247871659+10000000</f>
        <v>257871659</v>
      </c>
      <c r="AA45" s="46">
        <v>0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f>V45+W45+X45+Y45+Z45+AA45+AB45+AC45+AD45+AE45+AF45+AG45+AH45+AI45+AJ45+AK45</f>
        <v>257871659</v>
      </c>
    </row>
    <row r="46" spans="1:38" s="47" customFormat="1" x14ac:dyDescent="0.25">
      <c r="A46" s="39" t="s">
        <v>273</v>
      </c>
      <c r="B46" s="39" t="s">
        <v>2</v>
      </c>
      <c r="C46" s="39" t="s">
        <v>706</v>
      </c>
      <c r="D46" s="39" t="s">
        <v>183</v>
      </c>
      <c r="E46" s="40" t="s">
        <v>222</v>
      </c>
      <c r="F46" s="40" t="s">
        <v>15</v>
      </c>
      <c r="G46" s="41">
        <v>4003</v>
      </c>
      <c r="H46" s="39" t="s">
        <v>143</v>
      </c>
      <c r="I46" s="39" t="s">
        <v>432</v>
      </c>
      <c r="J46" s="39" t="s">
        <v>582</v>
      </c>
      <c r="K46" s="41">
        <v>4003020</v>
      </c>
      <c r="L46" s="39" t="s">
        <v>583</v>
      </c>
      <c r="M46" s="41">
        <v>400302002</v>
      </c>
      <c r="N46" s="43">
        <v>8</v>
      </c>
      <c r="O46" s="39" t="s">
        <v>819</v>
      </c>
      <c r="P46" s="39" t="s">
        <v>818</v>
      </c>
      <c r="Q46" s="44" t="s">
        <v>935</v>
      </c>
      <c r="R46" s="39" t="s">
        <v>711</v>
      </c>
      <c r="S46" s="45" t="s">
        <v>817</v>
      </c>
      <c r="T46" s="45" t="s">
        <v>93</v>
      </c>
      <c r="U46" s="46">
        <v>80000000</v>
      </c>
      <c r="V46" s="46">
        <v>0</v>
      </c>
      <c r="W46" s="46">
        <v>0</v>
      </c>
      <c r="X46" s="46">
        <v>0</v>
      </c>
      <c r="Y46" s="46">
        <v>0</v>
      </c>
      <c r="Z46" s="46">
        <v>80000000</v>
      </c>
      <c r="AA46" s="46">
        <v>0</v>
      </c>
      <c r="AB46" s="46">
        <v>0</v>
      </c>
      <c r="AC46" s="46">
        <v>0</v>
      </c>
      <c r="AD46" s="46">
        <v>0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46">
        <v>0</v>
      </c>
      <c r="AK46" s="46">
        <v>0</v>
      </c>
      <c r="AL46" s="46">
        <f t="shared" si="1"/>
        <v>80000000</v>
      </c>
    </row>
    <row r="47" spans="1:38" s="47" customFormat="1" x14ac:dyDescent="0.25">
      <c r="A47" s="39" t="s">
        <v>274</v>
      </c>
      <c r="B47" s="39" t="s">
        <v>2</v>
      </c>
      <c r="C47" s="39" t="s">
        <v>706</v>
      </c>
      <c r="D47" s="39" t="s">
        <v>183</v>
      </c>
      <c r="E47" s="40" t="s">
        <v>222</v>
      </c>
      <c r="F47" s="40" t="s">
        <v>15</v>
      </c>
      <c r="G47" s="41">
        <v>4003</v>
      </c>
      <c r="H47" s="39" t="s">
        <v>143</v>
      </c>
      <c r="I47" s="39" t="s">
        <v>433</v>
      </c>
      <c r="J47" s="39" t="s">
        <v>16</v>
      </c>
      <c r="K47" s="41">
        <v>4003047</v>
      </c>
      <c r="L47" s="39" t="s">
        <v>17</v>
      </c>
      <c r="M47" s="41">
        <v>400304700</v>
      </c>
      <c r="N47" s="57">
        <v>1</v>
      </c>
      <c r="O47" s="39" t="s">
        <v>821</v>
      </c>
      <c r="P47" s="39" t="s">
        <v>822</v>
      </c>
      <c r="Q47" s="44" t="s">
        <v>935</v>
      </c>
      <c r="R47" s="39" t="s">
        <v>184</v>
      </c>
      <c r="S47" s="45" t="s">
        <v>820</v>
      </c>
      <c r="T47" s="45" t="s">
        <v>903</v>
      </c>
      <c r="U47" s="46">
        <f>(1300000000+250000000+850000000)+(82000000+26000000+70000000)</f>
        <v>2578000000</v>
      </c>
      <c r="V47" s="46">
        <v>0</v>
      </c>
      <c r="W47" s="46">
        <f>(82000000+26000000+70000000)</f>
        <v>178000000</v>
      </c>
      <c r="X47" s="46">
        <v>0</v>
      </c>
      <c r="Y47" s="46">
        <v>0</v>
      </c>
      <c r="Z47" s="46">
        <f>(1300000000+250000000+850000000)</f>
        <v>2400000000</v>
      </c>
      <c r="AA47" s="46">
        <v>0</v>
      </c>
      <c r="AB47" s="46">
        <v>0</v>
      </c>
      <c r="AC47" s="46">
        <v>0</v>
      </c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f t="shared" si="1"/>
        <v>2578000000</v>
      </c>
    </row>
    <row r="48" spans="1:38" s="47" customFormat="1" x14ac:dyDescent="0.25">
      <c r="A48" s="39" t="s">
        <v>275</v>
      </c>
      <c r="B48" s="39" t="s">
        <v>2</v>
      </c>
      <c r="C48" s="39" t="s">
        <v>706</v>
      </c>
      <c r="D48" s="39" t="s">
        <v>183</v>
      </c>
      <c r="E48" s="40" t="s">
        <v>222</v>
      </c>
      <c r="F48" s="40" t="s">
        <v>15</v>
      </c>
      <c r="G48" s="41">
        <v>4003</v>
      </c>
      <c r="H48" s="39" t="s">
        <v>143</v>
      </c>
      <c r="I48" s="39" t="s">
        <v>434</v>
      </c>
      <c r="J48" s="40" t="s">
        <v>584</v>
      </c>
      <c r="K48" s="58">
        <v>4003052</v>
      </c>
      <c r="L48" s="40" t="s">
        <v>585</v>
      </c>
      <c r="M48" s="58">
        <v>400305200</v>
      </c>
      <c r="N48" s="43">
        <v>2</v>
      </c>
      <c r="O48" s="39" t="s">
        <v>890</v>
      </c>
      <c r="P48" s="39" t="s">
        <v>889</v>
      </c>
      <c r="Q48" s="44" t="s">
        <v>935</v>
      </c>
      <c r="R48" s="39" t="s">
        <v>825</v>
      </c>
      <c r="S48" s="45" t="s">
        <v>823</v>
      </c>
      <c r="T48" s="45" t="s">
        <v>754</v>
      </c>
      <c r="U48" s="46">
        <v>30000000</v>
      </c>
      <c r="V48" s="46">
        <v>30000000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  <c r="AG48" s="46">
        <v>0</v>
      </c>
      <c r="AH48" s="46">
        <v>0</v>
      </c>
      <c r="AI48" s="46">
        <v>0</v>
      </c>
      <c r="AJ48" s="46">
        <v>0</v>
      </c>
      <c r="AK48" s="46">
        <v>0</v>
      </c>
      <c r="AL48" s="46">
        <f t="shared" si="1"/>
        <v>30000000</v>
      </c>
    </row>
    <row r="49" spans="1:38" s="47" customFormat="1" x14ac:dyDescent="0.25">
      <c r="A49" s="39" t="s">
        <v>276</v>
      </c>
      <c r="B49" s="40" t="s">
        <v>2</v>
      </c>
      <c r="C49" s="39" t="s">
        <v>706</v>
      </c>
      <c r="D49" s="39" t="s">
        <v>183</v>
      </c>
      <c r="E49" s="40" t="s">
        <v>222</v>
      </c>
      <c r="F49" s="40" t="s">
        <v>15</v>
      </c>
      <c r="G49" s="41">
        <v>4003</v>
      </c>
      <c r="H49" s="39" t="s">
        <v>143</v>
      </c>
      <c r="I49" s="39" t="s">
        <v>435</v>
      </c>
      <c r="J49" s="39" t="s">
        <v>586</v>
      </c>
      <c r="K49" s="41">
        <v>4003006</v>
      </c>
      <c r="L49" s="39" t="s">
        <v>587</v>
      </c>
      <c r="M49" s="41">
        <v>400300602</v>
      </c>
      <c r="N49" s="43">
        <v>1</v>
      </c>
      <c r="O49" s="39" t="s">
        <v>826</v>
      </c>
      <c r="P49" s="39" t="s">
        <v>827</v>
      </c>
      <c r="Q49" s="44" t="s">
        <v>935</v>
      </c>
      <c r="R49" s="39" t="s">
        <v>825</v>
      </c>
      <c r="S49" s="45" t="s">
        <v>824</v>
      </c>
      <c r="T49" s="45" t="s">
        <v>764</v>
      </c>
      <c r="U49" s="46">
        <v>80000000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B49" s="46">
        <v>0</v>
      </c>
      <c r="AC49" s="46">
        <v>80000000</v>
      </c>
      <c r="AD49" s="46">
        <v>0</v>
      </c>
      <c r="AE49" s="46">
        <v>0</v>
      </c>
      <c r="AF49" s="46">
        <v>0</v>
      </c>
      <c r="AG49" s="46">
        <v>0</v>
      </c>
      <c r="AH49" s="46">
        <v>0</v>
      </c>
      <c r="AI49" s="46">
        <v>0</v>
      </c>
      <c r="AJ49" s="46">
        <v>0</v>
      </c>
      <c r="AK49" s="46">
        <v>0</v>
      </c>
      <c r="AL49" s="46">
        <f t="shared" ref="AL49:AL74" si="3">V49+W49+X49+Y49+Z49+AA49+AB49+AC49+AD49+AE49+AF49+AG49+AH49+AI49+AJ49+AK49</f>
        <v>80000000</v>
      </c>
    </row>
    <row r="50" spans="1:38" s="47" customFormat="1" x14ac:dyDescent="0.25">
      <c r="A50" s="39" t="s">
        <v>277</v>
      </c>
      <c r="B50" s="40" t="s">
        <v>2</v>
      </c>
      <c r="C50" s="39" t="s">
        <v>706</v>
      </c>
      <c r="D50" s="39" t="s">
        <v>183</v>
      </c>
      <c r="E50" s="40" t="s">
        <v>222</v>
      </c>
      <c r="F50" s="40" t="s">
        <v>15</v>
      </c>
      <c r="G50" s="41">
        <v>4003</v>
      </c>
      <c r="H50" s="39" t="s">
        <v>143</v>
      </c>
      <c r="I50" s="39" t="s">
        <v>436</v>
      </c>
      <c r="J50" s="39" t="s">
        <v>588</v>
      </c>
      <c r="K50" s="41">
        <v>4003022</v>
      </c>
      <c r="L50" s="39" t="s">
        <v>589</v>
      </c>
      <c r="M50" s="41">
        <v>400302200</v>
      </c>
      <c r="N50" s="43">
        <v>1</v>
      </c>
      <c r="O50" s="39" t="s">
        <v>826</v>
      </c>
      <c r="P50" s="39" t="s">
        <v>827</v>
      </c>
      <c r="Q50" s="44" t="s">
        <v>935</v>
      </c>
      <c r="R50" s="39" t="s">
        <v>825</v>
      </c>
      <c r="S50" s="45" t="s">
        <v>824</v>
      </c>
      <c r="T50" s="45" t="s">
        <v>754</v>
      </c>
      <c r="U50" s="46">
        <v>40000000</v>
      </c>
      <c r="V50" s="46">
        <v>40000000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46">
        <f t="shared" si="3"/>
        <v>40000000</v>
      </c>
    </row>
    <row r="51" spans="1:38" s="47" customFormat="1" x14ac:dyDescent="0.25">
      <c r="A51" s="39" t="s">
        <v>278</v>
      </c>
      <c r="B51" s="40" t="s">
        <v>2</v>
      </c>
      <c r="C51" s="39" t="s">
        <v>706</v>
      </c>
      <c r="D51" s="39" t="s">
        <v>183</v>
      </c>
      <c r="E51" s="40" t="s">
        <v>222</v>
      </c>
      <c r="F51" s="40" t="s">
        <v>15</v>
      </c>
      <c r="G51" s="41">
        <v>4003</v>
      </c>
      <c r="H51" s="39" t="s">
        <v>143</v>
      </c>
      <c r="I51" s="39" t="s">
        <v>437</v>
      </c>
      <c r="J51" s="39" t="s">
        <v>590</v>
      </c>
      <c r="K51" s="41">
        <v>4003021</v>
      </c>
      <c r="L51" s="39" t="s">
        <v>591</v>
      </c>
      <c r="M51" s="41">
        <v>400302100</v>
      </c>
      <c r="N51" s="43">
        <v>100</v>
      </c>
      <c r="O51" s="39" t="s">
        <v>826</v>
      </c>
      <c r="P51" s="39" t="s">
        <v>827</v>
      </c>
      <c r="Q51" s="44" t="s">
        <v>935</v>
      </c>
      <c r="R51" s="39" t="s">
        <v>825</v>
      </c>
      <c r="S51" s="45" t="s">
        <v>828</v>
      </c>
      <c r="T51" s="45" t="s">
        <v>764</v>
      </c>
      <c r="U51" s="46">
        <v>30000000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30000000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0</v>
      </c>
      <c r="AK51" s="46">
        <v>0</v>
      </c>
      <c r="AL51" s="46">
        <f t="shared" si="3"/>
        <v>30000000</v>
      </c>
    </row>
    <row r="52" spans="1:38" s="47" customFormat="1" x14ac:dyDescent="0.25">
      <c r="A52" s="39" t="s">
        <v>279</v>
      </c>
      <c r="B52" s="39" t="s">
        <v>2</v>
      </c>
      <c r="C52" s="39" t="s">
        <v>706</v>
      </c>
      <c r="D52" s="39" t="s">
        <v>183</v>
      </c>
      <c r="E52" s="40" t="s">
        <v>228</v>
      </c>
      <c r="F52" s="40" t="s">
        <v>384</v>
      </c>
      <c r="G52" s="41">
        <v>4503</v>
      </c>
      <c r="H52" s="42" t="s">
        <v>143</v>
      </c>
      <c r="I52" s="39" t="s">
        <v>438</v>
      </c>
      <c r="J52" s="39" t="s">
        <v>23</v>
      </c>
      <c r="K52" s="41">
        <v>4503004</v>
      </c>
      <c r="L52" s="39" t="s">
        <v>24</v>
      </c>
      <c r="M52" s="41">
        <v>450300400</v>
      </c>
      <c r="N52" s="56">
        <v>1</v>
      </c>
      <c r="O52" s="39" t="s">
        <v>845</v>
      </c>
      <c r="P52" s="39" t="s">
        <v>22</v>
      </c>
      <c r="Q52" s="44" t="s">
        <v>935</v>
      </c>
      <c r="R52" s="39" t="s">
        <v>846</v>
      </c>
      <c r="S52" s="45" t="s">
        <v>844</v>
      </c>
      <c r="T52" s="45" t="s">
        <v>764</v>
      </c>
      <c r="U52" s="46">
        <v>95000000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95000000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0</v>
      </c>
      <c r="AJ52" s="46">
        <v>0</v>
      </c>
      <c r="AK52" s="46">
        <v>0</v>
      </c>
      <c r="AL52" s="46">
        <f t="shared" si="3"/>
        <v>95000000</v>
      </c>
    </row>
    <row r="53" spans="1:38" s="47" customFormat="1" x14ac:dyDescent="0.25">
      <c r="A53" s="39" t="s">
        <v>280</v>
      </c>
      <c r="B53" s="39" t="s">
        <v>2</v>
      </c>
      <c r="C53" s="39" t="s">
        <v>706</v>
      </c>
      <c r="D53" s="39" t="s">
        <v>183</v>
      </c>
      <c r="E53" s="40" t="s">
        <v>228</v>
      </c>
      <c r="F53" s="40" t="s">
        <v>384</v>
      </c>
      <c r="G53" s="41">
        <v>4503</v>
      </c>
      <c r="H53" s="42" t="s">
        <v>143</v>
      </c>
      <c r="I53" s="42" t="s">
        <v>439</v>
      </c>
      <c r="J53" s="39" t="s">
        <v>592</v>
      </c>
      <c r="K53" s="41">
        <v>4503021</v>
      </c>
      <c r="L53" s="39" t="s">
        <v>593</v>
      </c>
      <c r="M53" s="41">
        <v>450302100</v>
      </c>
      <c r="N53" s="43">
        <v>1</v>
      </c>
      <c r="O53" s="39" t="s">
        <v>845</v>
      </c>
      <c r="P53" s="39" t="s">
        <v>22</v>
      </c>
      <c r="Q53" s="44" t="s">
        <v>935</v>
      </c>
      <c r="R53" s="39" t="s">
        <v>846</v>
      </c>
      <c r="S53" s="45" t="s">
        <v>125</v>
      </c>
      <c r="T53" s="45" t="s">
        <v>754</v>
      </c>
      <c r="U53" s="46">
        <v>10000000</v>
      </c>
      <c r="V53" s="46">
        <v>10000000</v>
      </c>
      <c r="W53" s="46">
        <v>0</v>
      </c>
      <c r="X53" s="46">
        <v>0</v>
      </c>
      <c r="Y53" s="46">
        <v>0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f t="shared" si="3"/>
        <v>10000000</v>
      </c>
    </row>
    <row r="54" spans="1:38" s="47" customFormat="1" x14ac:dyDescent="0.25">
      <c r="A54" s="39" t="s">
        <v>281</v>
      </c>
      <c r="B54" s="39" t="s">
        <v>2</v>
      </c>
      <c r="C54" s="39" t="s">
        <v>706</v>
      </c>
      <c r="D54" s="39" t="s">
        <v>183</v>
      </c>
      <c r="E54" s="40" t="s">
        <v>228</v>
      </c>
      <c r="F54" s="40" t="s">
        <v>384</v>
      </c>
      <c r="G54" s="41">
        <v>4503</v>
      </c>
      <c r="H54" s="42" t="s">
        <v>143</v>
      </c>
      <c r="I54" s="42" t="s">
        <v>440</v>
      </c>
      <c r="J54" s="39" t="s">
        <v>594</v>
      </c>
      <c r="K54" s="41">
        <v>4503035</v>
      </c>
      <c r="L54" s="39" t="s">
        <v>595</v>
      </c>
      <c r="M54" s="41">
        <v>450303500</v>
      </c>
      <c r="N54" s="43">
        <v>1</v>
      </c>
      <c r="O54" s="39" t="s">
        <v>845</v>
      </c>
      <c r="P54" s="39" t="s">
        <v>22</v>
      </c>
      <c r="Q54" s="44" t="s">
        <v>935</v>
      </c>
      <c r="R54" s="39" t="s">
        <v>846</v>
      </c>
      <c r="S54" s="45" t="s">
        <v>847</v>
      </c>
      <c r="T54" s="45" t="s">
        <v>904</v>
      </c>
      <c r="U54" s="46">
        <v>450000000</v>
      </c>
      <c r="V54" s="46">
        <v>0</v>
      </c>
      <c r="W54" s="46">
        <v>450000000</v>
      </c>
      <c r="X54" s="46">
        <v>0</v>
      </c>
      <c r="Y54" s="46">
        <v>0</v>
      </c>
      <c r="Z54" s="46">
        <v>0</v>
      </c>
      <c r="AA54" s="46">
        <v>0</v>
      </c>
      <c r="AB54" s="46">
        <v>0</v>
      </c>
      <c r="AC54" s="46">
        <v>0</v>
      </c>
      <c r="AD54" s="46">
        <v>0</v>
      </c>
      <c r="AE54" s="46">
        <v>0</v>
      </c>
      <c r="AF54" s="46">
        <v>0</v>
      </c>
      <c r="AG54" s="46">
        <v>0</v>
      </c>
      <c r="AH54" s="46">
        <v>0</v>
      </c>
      <c r="AI54" s="46">
        <v>0</v>
      </c>
      <c r="AJ54" s="46">
        <v>0</v>
      </c>
      <c r="AK54" s="46">
        <v>0</v>
      </c>
      <c r="AL54" s="46">
        <f t="shared" si="3"/>
        <v>450000000</v>
      </c>
    </row>
    <row r="55" spans="1:38" s="47" customFormat="1" x14ac:dyDescent="0.25">
      <c r="A55" s="39" t="s">
        <v>282</v>
      </c>
      <c r="B55" s="59" t="s">
        <v>8</v>
      </c>
      <c r="C55" s="60" t="s">
        <v>706</v>
      </c>
      <c r="D55" s="39" t="s">
        <v>189</v>
      </c>
      <c r="E55" s="59" t="s">
        <v>191</v>
      </c>
      <c r="F55" s="59" t="s">
        <v>54</v>
      </c>
      <c r="G55" s="61">
        <v>1903</v>
      </c>
      <c r="H55" s="42" t="s">
        <v>143</v>
      </c>
      <c r="I55" s="39" t="s">
        <v>441</v>
      </c>
      <c r="J55" s="39" t="s">
        <v>55</v>
      </c>
      <c r="K55" s="60">
        <v>1903023</v>
      </c>
      <c r="L55" s="60" t="s">
        <v>596</v>
      </c>
      <c r="M55" s="60">
        <v>190302300</v>
      </c>
      <c r="N55" s="43">
        <v>1</v>
      </c>
      <c r="O55" s="39" t="s">
        <v>731</v>
      </c>
      <c r="P55" s="44" t="s">
        <v>734</v>
      </c>
      <c r="Q55" s="44" t="s">
        <v>935</v>
      </c>
      <c r="R55" s="39" t="s">
        <v>212</v>
      </c>
      <c r="S55" s="45" t="s">
        <v>905</v>
      </c>
      <c r="T55" s="45" t="s">
        <v>906</v>
      </c>
      <c r="U55" s="46">
        <f>20000000+40000000+84000000+114173941</f>
        <v>258173941</v>
      </c>
      <c r="V55" s="46">
        <v>0</v>
      </c>
      <c r="W55" s="46">
        <v>0</v>
      </c>
      <c r="X55" s="46">
        <v>0</v>
      </c>
      <c r="Y55" s="46">
        <v>40000000</v>
      </c>
      <c r="Z55" s="46">
        <v>0</v>
      </c>
      <c r="AA55" s="46">
        <v>0</v>
      </c>
      <c r="AB55" s="46">
        <v>0</v>
      </c>
      <c r="AC55" s="46">
        <v>0</v>
      </c>
      <c r="AD55" s="46">
        <v>0</v>
      </c>
      <c r="AE55" s="46">
        <v>0</v>
      </c>
      <c r="AF55" s="46">
        <v>0</v>
      </c>
      <c r="AG55" s="46">
        <v>0</v>
      </c>
      <c r="AH55" s="46">
        <v>0</v>
      </c>
      <c r="AI55" s="46">
        <v>0</v>
      </c>
      <c r="AJ55" s="46">
        <v>0</v>
      </c>
      <c r="AK55" s="46">
        <f>20000000+84000000+114173941</f>
        <v>218173941</v>
      </c>
      <c r="AL55" s="46">
        <f t="shared" si="3"/>
        <v>258173941</v>
      </c>
    </row>
    <row r="56" spans="1:38" s="47" customFormat="1" x14ac:dyDescent="0.25">
      <c r="A56" s="39" t="s">
        <v>283</v>
      </c>
      <c r="B56" s="59" t="s">
        <v>8</v>
      </c>
      <c r="C56" s="60" t="s">
        <v>706</v>
      </c>
      <c r="D56" s="39" t="s">
        <v>189</v>
      </c>
      <c r="E56" s="40" t="s">
        <v>191</v>
      </c>
      <c r="F56" s="40" t="s">
        <v>385</v>
      </c>
      <c r="G56" s="61">
        <v>1905</v>
      </c>
      <c r="H56" s="42" t="s">
        <v>143</v>
      </c>
      <c r="I56" s="60" t="s">
        <v>442</v>
      </c>
      <c r="J56" s="60" t="s">
        <v>52</v>
      </c>
      <c r="K56" s="41">
        <v>1905025</v>
      </c>
      <c r="L56" s="60" t="s">
        <v>53</v>
      </c>
      <c r="M56" s="41">
        <v>190502500</v>
      </c>
      <c r="N56" s="43">
        <v>0.5</v>
      </c>
      <c r="O56" s="39" t="s">
        <v>731</v>
      </c>
      <c r="P56" s="44" t="s">
        <v>734</v>
      </c>
      <c r="Q56" s="44" t="s">
        <v>935</v>
      </c>
      <c r="R56" s="39" t="s">
        <v>212</v>
      </c>
      <c r="S56" s="45" t="s">
        <v>129</v>
      </c>
      <c r="T56" s="45" t="s">
        <v>907</v>
      </c>
      <c r="U56" s="46">
        <v>5000000</v>
      </c>
      <c r="V56" s="46">
        <v>0</v>
      </c>
      <c r="W56" s="46">
        <v>0</v>
      </c>
      <c r="X56" s="46">
        <v>0</v>
      </c>
      <c r="Y56" s="46">
        <v>5000000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6">
        <v>0</v>
      </c>
      <c r="AF56" s="46">
        <v>0</v>
      </c>
      <c r="AG56" s="46">
        <v>0</v>
      </c>
      <c r="AH56" s="46">
        <v>0</v>
      </c>
      <c r="AI56" s="46">
        <v>0</v>
      </c>
      <c r="AJ56" s="46">
        <v>0</v>
      </c>
      <c r="AK56" s="46">
        <v>0</v>
      </c>
      <c r="AL56" s="46">
        <f t="shared" si="3"/>
        <v>5000000</v>
      </c>
    </row>
    <row r="57" spans="1:38" s="47" customFormat="1" x14ac:dyDescent="0.25">
      <c r="A57" s="39" t="s">
        <v>284</v>
      </c>
      <c r="B57" s="40" t="s">
        <v>8</v>
      </c>
      <c r="C57" s="39" t="s">
        <v>9</v>
      </c>
      <c r="D57" s="39" t="s">
        <v>189</v>
      </c>
      <c r="E57" s="40" t="s">
        <v>191</v>
      </c>
      <c r="F57" s="40" t="s">
        <v>385</v>
      </c>
      <c r="G57" s="61">
        <v>1905</v>
      </c>
      <c r="H57" s="62" t="s">
        <v>143</v>
      </c>
      <c r="I57" s="40" t="s">
        <v>443</v>
      </c>
      <c r="J57" s="40" t="s">
        <v>597</v>
      </c>
      <c r="K57" s="41">
        <v>1905040</v>
      </c>
      <c r="L57" s="40" t="s">
        <v>598</v>
      </c>
      <c r="M57" s="41">
        <v>190504000</v>
      </c>
      <c r="N57" s="43">
        <v>150</v>
      </c>
      <c r="O57" s="39" t="s">
        <v>731</v>
      </c>
      <c r="P57" s="44" t="s">
        <v>734</v>
      </c>
      <c r="Q57" s="44" t="s">
        <v>935</v>
      </c>
      <c r="R57" s="39" t="s">
        <v>212</v>
      </c>
      <c r="S57" s="45" t="s">
        <v>141</v>
      </c>
      <c r="T57" s="45" t="s">
        <v>754</v>
      </c>
      <c r="U57" s="46">
        <v>20000000</v>
      </c>
      <c r="V57" s="46">
        <v>20000000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0</v>
      </c>
      <c r="AK57" s="46">
        <v>0</v>
      </c>
      <c r="AL57" s="46">
        <f t="shared" si="3"/>
        <v>20000000</v>
      </c>
    </row>
    <row r="58" spans="1:38" s="47" customFormat="1" x14ac:dyDescent="0.25">
      <c r="A58" s="39" t="s">
        <v>285</v>
      </c>
      <c r="B58" s="40" t="s">
        <v>8</v>
      </c>
      <c r="C58" s="39" t="s">
        <v>2</v>
      </c>
      <c r="D58" s="39" t="s">
        <v>189</v>
      </c>
      <c r="E58" s="40" t="s">
        <v>191</v>
      </c>
      <c r="F58" s="40" t="s">
        <v>385</v>
      </c>
      <c r="G58" s="61">
        <v>1905</v>
      </c>
      <c r="H58" s="62" t="s">
        <v>143</v>
      </c>
      <c r="I58" s="40" t="s">
        <v>444</v>
      </c>
      <c r="J58" s="40" t="s">
        <v>599</v>
      </c>
      <c r="K58" s="41">
        <v>1905003</v>
      </c>
      <c r="L58" s="40" t="s">
        <v>600</v>
      </c>
      <c r="M58" s="41">
        <v>190500300</v>
      </c>
      <c r="N58" s="43">
        <v>1</v>
      </c>
      <c r="O58" s="39" t="s">
        <v>730</v>
      </c>
      <c r="P58" s="44" t="s">
        <v>929</v>
      </c>
      <c r="Q58" s="44" t="s">
        <v>935</v>
      </c>
      <c r="R58" s="39" t="s">
        <v>212</v>
      </c>
      <c r="S58" s="45" t="s">
        <v>908</v>
      </c>
      <c r="T58" s="45" t="s">
        <v>909</v>
      </c>
      <c r="U58" s="46">
        <f>120000000+200000000+160500000</f>
        <v>480500000</v>
      </c>
      <c r="V58" s="46">
        <v>160500000</v>
      </c>
      <c r="W58" s="46">
        <v>0</v>
      </c>
      <c r="X58" s="46">
        <v>0</v>
      </c>
      <c r="Y58" s="46">
        <v>0</v>
      </c>
      <c r="Z58" s="46">
        <v>0</v>
      </c>
      <c r="AA58" s="46">
        <v>0</v>
      </c>
      <c r="AB58" s="46">
        <v>0</v>
      </c>
      <c r="AC58" s="46">
        <v>200000000</v>
      </c>
      <c r="AD58" s="46">
        <v>0</v>
      </c>
      <c r="AE58" s="46">
        <v>0</v>
      </c>
      <c r="AF58" s="46">
        <v>0</v>
      </c>
      <c r="AG58" s="46">
        <v>0</v>
      </c>
      <c r="AH58" s="46">
        <v>0</v>
      </c>
      <c r="AI58" s="46">
        <v>0</v>
      </c>
      <c r="AJ58" s="46">
        <v>0</v>
      </c>
      <c r="AK58" s="46">
        <v>120000000</v>
      </c>
      <c r="AL58" s="46">
        <f t="shared" si="3"/>
        <v>480500000</v>
      </c>
    </row>
    <row r="59" spans="1:38" s="47" customFormat="1" x14ac:dyDescent="0.25">
      <c r="A59" s="39" t="s">
        <v>286</v>
      </c>
      <c r="B59" s="59" t="s">
        <v>8</v>
      </c>
      <c r="C59" s="60" t="s">
        <v>9</v>
      </c>
      <c r="D59" s="39" t="s">
        <v>189</v>
      </c>
      <c r="E59" s="40" t="s">
        <v>191</v>
      </c>
      <c r="F59" s="40" t="s">
        <v>385</v>
      </c>
      <c r="G59" s="61">
        <v>1905</v>
      </c>
      <c r="H59" s="62" t="s">
        <v>143</v>
      </c>
      <c r="I59" s="40" t="s">
        <v>445</v>
      </c>
      <c r="J59" s="40" t="s">
        <v>601</v>
      </c>
      <c r="K59" s="41">
        <v>1905019</v>
      </c>
      <c r="L59" s="60" t="s">
        <v>602</v>
      </c>
      <c r="M59" s="41">
        <v>190501900</v>
      </c>
      <c r="N59" s="63">
        <v>350</v>
      </c>
      <c r="O59" s="39" t="s">
        <v>731</v>
      </c>
      <c r="P59" s="44" t="s">
        <v>734</v>
      </c>
      <c r="Q59" s="44" t="s">
        <v>935</v>
      </c>
      <c r="R59" s="39" t="s">
        <v>212</v>
      </c>
      <c r="S59" s="45" t="s">
        <v>157</v>
      </c>
      <c r="T59" s="45" t="s">
        <v>907</v>
      </c>
      <c r="U59" s="46">
        <v>30000000</v>
      </c>
      <c r="V59" s="46">
        <v>0</v>
      </c>
      <c r="W59" s="46">
        <v>0</v>
      </c>
      <c r="X59" s="46">
        <v>0</v>
      </c>
      <c r="Y59" s="46">
        <v>30000000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f t="shared" si="3"/>
        <v>30000000</v>
      </c>
    </row>
    <row r="60" spans="1:38" s="47" customFormat="1" x14ac:dyDescent="0.25">
      <c r="A60" s="39" t="s">
        <v>287</v>
      </c>
      <c r="B60" s="59" t="s">
        <v>8</v>
      </c>
      <c r="C60" s="60" t="s">
        <v>2</v>
      </c>
      <c r="D60" s="39" t="s">
        <v>189</v>
      </c>
      <c r="E60" s="40" t="s">
        <v>191</v>
      </c>
      <c r="F60" s="40" t="s">
        <v>385</v>
      </c>
      <c r="G60" s="61">
        <v>1905</v>
      </c>
      <c r="H60" s="42" t="s">
        <v>143</v>
      </c>
      <c r="I60" s="40" t="s">
        <v>446</v>
      </c>
      <c r="J60" s="60" t="s">
        <v>603</v>
      </c>
      <c r="K60" s="41">
        <v>1905030</v>
      </c>
      <c r="L60" s="60" t="s">
        <v>604</v>
      </c>
      <c r="M60" s="41">
        <v>190503000</v>
      </c>
      <c r="N60" s="43">
        <v>30</v>
      </c>
      <c r="O60" s="39" t="s">
        <v>731</v>
      </c>
      <c r="P60" s="44" t="s">
        <v>734</v>
      </c>
      <c r="Q60" s="44" t="s">
        <v>935</v>
      </c>
      <c r="R60" s="39" t="s">
        <v>212</v>
      </c>
      <c r="S60" s="45" t="s">
        <v>145</v>
      </c>
      <c r="T60" s="45" t="s">
        <v>907</v>
      </c>
      <c r="U60" s="46">
        <v>5000000</v>
      </c>
      <c r="V60" s="46">
        <v>0</v>
      </c>
      <c r="W60" s="46">
        <v>0</v>
      </c>
      <c r="X60" s="46">
        <v>0</v>
      </c>
      <c r="Y60" s="46">
        <v>5000000</v>
      </c>
      <c r="Z60" s="46">
        <v>0</v>
      </c>
      <c r="AA60" s="46">
        <v>0</v>
      </c>
      <c r="AB60" s="46">
        <v>0</v>
      </c>
      <c r="AC60" s="46">
        <v>0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0</v>
      </c>
      <c r="AK60" s="46">
        <v>0</v>
      </c>
      <c r="AL60" s="46">
        <f t="shared" si="3"/>
        <v>5000000</v>
      </c>
    </row>
    <row r="61" spans="1:38" s="47" customFormat="1" x14ac:dyDescent="0.25">
      <c r="A61" s="39" t="s">
        <v>288</v>
      </c>
      <c r="B61" s="59" t="s">
        <v>8</v>
      </c>
      <c r="C61" s="60" t="s">
        <v>706</v>
      </c>
      <c r="D61" s="39" t="s">
        <v>189</v>
      </c>
      <c r="E61" s="40" t="s">
        <v>191</v>
      </c>
      <c r="F61" s="40" t="s">
        <v>385</v>
      </c>
      <c r="G61" s="61">
        <v>1905</v>
      </c>
      <c r="H61" s="42" t="s">
        <v>143</v>
      </c>
      <c r="I61" s="39" t="s">
        <v>447</v>
      </c>
      <c r="J61" s="60" t="s">
        <v>605</v>
      </c>
      <c r="K61" s="41">
        <v>1905050</v>
      </c>
      <c r="L61" s="60" t="s">
        <v>606</v>
      </c>
      <c r="M61" s="41">
        <v>190505000</v>
      </c>
      <c r="N61" s="43">
        <v>1</v>
      </c>
      <c r="O61" s="39" t="s">
        <v>731</v>
      </c>
      <c r="P61" s="44" t="s">
        <v>734</v>
      </c>
      <c r="Q61" s="44" t="s">
        <v>935</v>
      </c>
      <c r="R61" s="39" t="s">
        <v>212</v>
      </c>
      <c r="S61" s="45" t="s">
        <v>130</v>
      </c>
      <c r="T61" s="45" t="s">
        <v>907</v>
      </c>
      <c r="U61" s="46">
        <v>172939430</v>
      </c>
      <c r="V61" s="46">
        <v>0</v>
      </c>
      <c r="W61" s="46">
        <v>0</v>
      </c>
      <c r="X61" s="46">
        <v>0</v>
      </c>
      <c r="Y61" s="46">
        <v>172939430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f t="shared" si="3"/>
        <v>172939430</v>
      </c>
    </row>
    <row r="62" spans="1:38" s="47" customFormat="1" x14ac:dyDescent="0.25">
      <c r="A62" s="39" t="s">
        <v>289</v>
      </c>
      <c r="B62" s="59" t="s">
        <v>8</v>
      </c>
      <c r="C62" s="60" t="s">
        <v>9</v>
      </c>
      <c r="D62" s="39" t="s">
        <v>189</v>
      </c>
      <c r="E62" s="59" t="s">
        <v>191</v>
      </c>
      <c r="F62" s="40" t="s">
        <v>385</v>
      </c>
      <c r="G62" s="61">
        <v>1905</v>
      </c>
      <c r="H62" s="42" t="s">
        <v>143</v>
      </c>
      <c r="I62" s="39" t="s">
        <v>448</v>
      </c>
      <c r="J62" s="39" t="s">
        <v>607</v>
      </c>
      <c r="K62" s="60">
        <v>1905049</v>
      </c>
      <c r="L62" s="60" t="s">
        <v>608</v>
      </c>
      <c r="M62" s="60">
        <v>190504900</v>
      </c>
      <c r="N62" s="43">
        <v>1</v>
      </c>
      <c r="O62" s="39" t="s">
        <v>731</v>
      </c>
      <c r="P62" s="44" t="s">
        <v>734</v>
      </c>
      <c r="Q62" s="44" t="s">
        <v>935</v>
      </c>
      <c r="R62" s="39" t="s">
        <v>212</v>
      </c>
      <c r="S62" s="45" t="s">
        <v>131</v>
      </c>
      <c r="T62" s="45" t="s">
        <v>907</v>
      </c>
      <c r="U62" s="46">
        <v>5000000</v>
      </c>
      <c r="V62" s="46">
        <v>0</v>
      </c>
      <c r="W62" s="46">
        <v>0</v>
      </c>
      <c r="X62" s="46">
        <v>0</v>
      </c>
      <c r="Y62" s="46">
        <v>5000000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f t="shared" si="3"/>
        <v>5000000</v>
      </c>
    </row>
    <row r="63" spans="1:38" s="47" customFormat="1" x14ac:dyDescent="0.25">
      <c r="A63" s="39" t="s">
        <v>290</v>
      </c>
      <c r="B63" s="59" t="s">
        <v>8</v>
      </c>
      <c r="C63" s="60" t="s">
        <v>9</v>
      </c>
      <c r="D63" s="39" t="s">
        <v>189</v>
      </c>
      <c r="E63" s="40" t="s">
        <v>191</v>
      </c>
      <c r="F63" s="40" t="s">
        <v>385</v>
      </c>
      <c r="G63" s="61">
        <v>1905</v>
      </c>
      <c r="H63" s="42" t="s">
        <v>143</v>
      </c>
      <c r="I63" s="60" t="s">
        <v>747</v>
      </c>
      <c r="J63" s="39" t="s">
        <v>609</v>
      </c>
      <c r="K63" s="60">
        <v>1905021</v>
      </c>
      <c r="L63" s="60" t="s">
        <v>610</v>
      </c>
      <c r="M63" s="60">
        <v>190502100</v>
      </c>
      <c r="N63" s="43">
        <v>1</v>
      </c>
      <c r="O63" s="39" t="s">
        <v>731</v>
      </c>
      <c r="P63" s="44" t="s">
        <v>734</v>
      </c>
      <c r="Q63" s="44" t="s">
        <v>935</v>
      </c>
      <c r="R63" s="39" t="s">
        <v>212</v>
      </c>
      <c r="S63" s="45" t="s">
        <v>132</v>
      </c>
      <c r="T63" s="45" t="s">
        <v>907</v>
      </c>
      <c r="U63" s="46">
        <v>8000000</v>
      </c>
      <c r="V63" s="46">
        <v>0</v>
      </c>
      <c r="W63" s="46">
        <v>0</v>
      </c>
      <c r="X63" s="46">
        <v>0</v>
      </c>
      <c r="Y63" s="46">
        <v>8000000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0</v>
      </c>
      <c r="AJ63" s="46">
        <v>0</v>
      </c>
      <c r="AK63" s="46">
        <v>0</v>
      </c>
      <c r="AL63" s="46">
        <f t="shared" si="3"/>
        <v>8000000</v>
      </c>
    </row>
    <row r="64" spans="1:38" s="47" customFormat="1" x14ac:dyDescent="0.25">
      <c r="A64" s="39" t="s">
        <v>291</v>
      </c>
      <c r="B64" s="59" t="s">
        <v>8</v>
      </c>
      <c r="C64" s="60" t="s">
        <v>706</v>
      </c>
      <c r="D64" s="39" t="s">
        <v>189</v>
      </c>
      <c r="E64" s="40" t="s">
        <v>191</v>
      </c>
      <c r="F64" s="40" t="s">
        <v>385</v>
      </c>
      <c r="G64" s="61">
        <v>1905</v>
      </c>
      <c r="H64" s="42" t="s">
        <v>143</v>
      </c>
      <c r="I64" s="39" t="s">
        <v>449</v>
      </c>
      <c r="J64" s="39" t="s">
        <v>611</v>
      </c>
      <c r="K64" s="41">
        <v>1905023</v>
      </c>
      <c r="L64" s="60" t="s">
        <v>612</v>
      </c>
      <c r="M64" s="41">
        <v>190502300</v>
      </c>
      <c r="N64" s="43">
        <v>1</v>
      </c>
      <c r="O64" s="39" t="s">
        <v>731</v>
      </c>
      <c r="P64" s="44" t="s">
        <v>734</v>
      </c>
      <c r="Q64" s="44" t="s">
        <v>935</v>
      </c>
      <c r="R64" s="39" t="s">
        <v>212</v>
      </c>
      <c r="S64" s="45" t="s">
        <v>133</v>
      </c>
      <c r="T64" s="45" t="s">
        <v>907</v>
      </c>
      <c r="U64" s="46">
        <v>140000000</v>
      </c>
      <c r="V64" s="46">
        <v>0</v>
      </c>
      <c r="W64" s="46">
        <v>0</v>
      </c>
      <c r="X64" s="46">
        <v>0</v>
      </c>
      <c r="Y64" s="46">
        <v>140000000</v>
      </c>
      <c r="Z64" s="46">
        <v>0</v>
      </c>
      <c r="AA64" s="46">
        <v>0</v>
      </c>
      <c r="AB64" s="46">
        <v>0</v>
      </c>
      <c r="AC64" s="46">
        <v>0</v>
      </c>
      <c r="AD64" s="46">
        <v>0</v>
      </c>
      <c r="AE64" s="46">
        <v>0</v>
      </c>
      <c r="AF64" s="46">
        <v>0</v>
      </c>
      <c r="AG64" s="46">
        <v>0</v>
      </c>
      <c r="AH64" s="46">
        <v>0</v>
      </c>
      <c r="AI64" s="46">
        <v>0</v>
      </c>
      <c r="AJ64" s="46">
        <v>0</v>
      </c>
      <c r="AK64" s="46">
        <v>0</v>
      </c>
      <c r="AL64" s="46">
        <f t="shared" si="3"/>
        <v>140000000</v>
      </c>
    </row>
    <row r="65" spans="1:38" s="47" customFormat="1" x14ac:dyDescent="0.25">
      <c r="A65" s="39" t="s">
        <v>292</v>
      </c>
      <c r="B65" s="59" t="s">
        <v>8</v>
      </c>
      <c r="C65" s="60" t="s">
        <v>706</v>
      </c>
      <c r="D65" s="39" t="s">
        <v>189</v>
      </c>
      <c r="E65" s="40" t="s">
        <v>191</v>
      </c>
      <c r="F65" s="40" t="s">
        <v>385</v>
      </c>
      <c r="G65" s="61">
        <v>1905</v>
      </c>
      <c r="H65" s="42" t="s">
        <v>143</v>
      </c>
      <c r="I65" s="39" t="s">
        <v>450</v>
      </c>
      <c r="J65" s="39" t="s">
        <v>49</v>
      </c>
      <c r="K65" s="41">
        <v>1905026</v>
      </c>
      <c r="L65" s="60" t="s">
        <v>50</v>
      </c>
      <c r="M65" s="41">
        <v>190502600</v>
      </c>
      <c r="N65" s="43">
        <v>1</v>
      </c>
      <c r="O65" s="39" t="s">
        <v>731</v>
      </c>
      <c r="P65" s="44" t="s">
        <v>734</v>
      </c>
      <c r="Q65" s="44" t="s">
        <v>935</v>
      </c>
      <c r="R65" s="39" t="s">
        <v>212</v>
      </c>
      <c r="S65" s="45" t="s">
        <v>134</v>
      </c>
      <c r="T65" s="45" t="s">
        <v>907</v>
      </c>
      <c r="U65" s="46">
        <v>20000000</v>
      </c>
      <c r="V65" s="46">
        <v>0</v>
      </c>
      <c r="W65" s="46">
        <v>0</v>
      </c>
      <c r="X65" s="46">
        <v>0</v>
      </c>
      <c r="Y65" s="46">
        <v>20000000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6">
        <v>0</v>
      </c>
      <c r="AF65" s="46">
        <v>0</v>
      </c>
      <c r="AG65" s="46">
        <v>0</v>
      </c>
      <c r="AH65" s="46">
        <v>0</v>
      </c>
      <c r="AI65" s="46">
        <v>0</v>
      </c>
      <c r="AJ65" s="46">
        <v>0</v>
      </c>
      <c r="AK65" s="46">
        <v>0</v>
      </c>
      <c r="AL65" s="46">
        <f t="shared" si="3"/>
        <v>20000000</v>
      </c>
    </row>
    <row r="66" spans="1:38" s="47" customFormat="1" x14ac:dyDescent="0.25">
      <c r="A66" s="39" t="s">
        <v>293</v>
      </c>
      <c r="B66" s="59" t="s">
        <v>8</v>
      </c>
      <c r="C66" s="60" t="s">
        <v>706</v>
      </c>
      <c r="D66" s="39" t="s">
        <v>189</v>
      </c>
      <c r="E66" s="40" t="s">
        <v>191</v>
      </c>
      <c r="F66" s="40" t="s">
        <v>385</v>
      </c>
      <c r="G66" s="61">
        <v>1905</v>
      </c>
      <c r="H66" s="42" t="s">
        <v>143</v>
      </c>
      <c r="I66" s="60" t="s">
        <v>451</v>
      </c>
      <c r="J66" s="60" t="s">
        <v>613</v>
      </c>
      <c r="K66" s="41">
        <v>1905024</v>
      </c>
      <c r="L66" s="60" t="s">
        <v>614</v>
      </c>
      <c r="M66" s="41">
        <v>190502400</v>
      </c>
      <c r="N66" s="43">
        <v>1</v>
      </c>
      <c r="O66" s="39" t="s">
        <v>731</v>
      </c>
      <c r="P66" s="44" t="s">
        <v>734</v>
      </c>
      <c r="Q66" s="44" t="s">
        <v>935</v>
      </c>
      <c r="R66" s="39" t="s">
        <v>212</v>
      </c>
      <c r="S66" s="45" t="s">
        <v>135</v>
      </c>
      <c r="T66" s="45" t="s">
        <v>907</v>
      </c>
      <c r="U66" s="46">
        <v>45000000</v>
      </c>
      <c r="V66" s="46">
        <v>0</v>
      </c>
      <c r="W66" s="46">
        <v>0</v>
      </c>
      <c r="X66" s="46">
        <v>0</v>
      </c>
      <c r="Y66" s="46">
        <v>45000000</v>
      </c>
      <c r="Z66" s="46">
        <v>0</v>
      </c>
      <c r="AA66" s="46">
        <v>0</v>
      </c>
      <c r="AB66" s="46">
        <v>0</v>
      </c>
      <c r="AC66" s="46">
        <v>0</v>
      </c>
      <c r="AD66" s="46">
        <v>0</v>
      </c>
      <c r="AE66" s="46">
        <v>0</v>
      </c>
      <c r="AF66" s="46">
        <v>0</v>
      </c>
      <c r="AG66" s="46">
        <v>0</v>
      </c>
      <c r="AH66" s="46">
        <v>0</v>
      </c>
      <c r="AI66" s="46">
        <v>0</v>
      </c>
      <c r="AJ66" s="46">
        <v>0</v>
      </c>
      <c r="AK66" s="46">
        <v>0</v>
      </c>
      <c r="AL66" s="46">
        <f t="shared" si="3"/>
        <v>45000000</v>
      </c>
    </row>
    <row r="67" spans="1:38" s="47" customFormat="1" x14ac:dyDescent="0.25">
      <c r="A67" s="39" t="s">
        <v>294</v>
      </c>
      <c r="B67" s="59" t="s">
        <v>8</v>
      </c>
      <c r="C67" s="60" t="s">
        <v>706</v>
      </c>
      <c r="D67" s="39" t="s">
        <v>189</v>
      </c>
      <c r="E67" s="40" t="s">
        <v>191</v>
      </c>
      <c r="F67" s="40" t="s">
        <v>385</v>
      </c>
      <c r="G67" s="61">
        <v>1905</v>
      </c>
      <c r="H67" s="42" t="s">
        <v>143</v>
      </c>
      <c r="I67" s="39" t="s">
        <v>452</v>
      </c>
      <c r="J67" s="39" t="s">
        <v>47</v>
      </c>
      <c r="K67" s="41">
        <v>1905028</v>
      </c>
      <c r="L67" s="60" t="s">
        <v>48</v>
      </c>
      <c r="M67" s="41">
        <v>190502800</v>
      </c>
      <c r="N67" s="43">
        <v>1</v>
      </c>
      <c r="O67" s="39" t="s">
        <v>731</v>
      </c>
      <c r="P67" s="44" t="s">
        <v>734</v>
      </c>
      <c r="Q67" s="44" t="s">
        <v>935</v>
      </c>
      <c r="R67" s="39" t="s">
        <v>212</v>
      </c>
      <c r="S67" s="45" t="s">
        <v>139</v>
      </c>
      <c r="T67" s="45" t="s">
        <v>907</v>
      </c>
      <c r="U67" s="64">
        <v>23000000</v>
      </c>
      <c r="V67" s="46">
        <v>0</v>
      </c>
      <c r="W67" s="46">
        <v>0</v>
      </c>
      <c r="X67" s="46">
        <v>0</v>
      </c>
      <c r="Y67" s="64">
        <v>23000000</v>
      </c>
      <c r="Z67" s="46">
        <v>0</v>
      </c>
      <c r="AA67" s="46">
        <v>0</v>
      </c>
      <c r="AB67" s="46">
        <v>0</v>
      </c>
      <c r="AC67" s="46">
        <v>0</v>
      </c>
      <c r="AD67" s="46">
        <v>0</v>
      </c>
      <c r="AE67" s="46">
        <v>0</v>
      </c>
      <c r="AF67" s="46">
        <v>0</v>
      </c>
      <c r="AG67" s="46">
        <v>0</v>
      </c>
      <c r="AH67" s="46">
        <v>0</v>
      </c>
      <c r="AI67" s="46">
        <v>0</v>
      </c>
      <c r="AJ67" s="46">
        <v>0</v>
      </c>
      <c r="AK67" s="46">
        <v>0</v>
      </c>
      <c r="AL67" s="46">
        <f t="shared" si="3"/>
        <v>23000000</v>
      </c>
    </row>
    <row r="68" spans="1:38" s="47" customFormat="1" x14ac:dyDescent="0.25">
      <c r="A68" s="39" t="s">
        <v>295</v>
      </c>
      <c r="B68" s="59" t="s">
        <v>8</v>
      </c>
      <c r="C68" s="60" t="s">
        <v>9</v>
      </c>
      <c r="D68" s="39" t="s">
        <v>189</v>
      </c>
      <c r="E68" s="40" t="s">
        <v>191</v>
      </c>
      <c r="F68" s="40" t="s">
        <v>385</v>
      </c>
      <c r="G68" s="61">
        <v>1905</v>
      </c>
      <c r="H68" s="42" t="s">
        <v>143</v>
      </c>
      <c r="I68" s="39" t="s">
        <v>453</v>
      </c>
      <c r="J68" s="39" t="s">
        <v>45</v>
      </c>
      <c r="K68" s="41">
        <v>1905022</v>
      </c>
      <c r="L68" s="60" t="s">
        <v>46</v>
      </c>
      <c r="M68" s="41">
        <v>190502200</v>
      </c>
      <c r="N68" s="43">
        <v>1</v>
      </c>
      <c r="O68" s="39" t="s">
        <v>731</v>
      </c>
      <c r="P68" s="44" t="s">
        <v>734</v>
      </c>
      <c r="Q68" s="44" t="s">
        <v>935</v>
      </c>
      <c r="R68" s="39" t="s">
        <v>212</v>
      </c>
      <c r="S68" s="60" t="s">
        <v>136</v>
      </c>
      <c r="T68" s="45" t="s">
        <v>907</v>
      </c>
      <c r="U68" s="64">
        <v>52000000</v>
      </c>
      <c r="V68" s="46">
        <v>0</v>
      </c>
      <c r="W68" s="46">
        <v>0</v>
      </c>
      <c r="X68" s="46">
        <v>0</v>
      </c>
      <c r="Y68" s="64">
        <v>52000000</v>
      </c>
      <c r="Z68" s="46">
        <v>0</v>
      </c>
      <c r="AA68" s="46">
        <v>0</v>
      </c>
      <c r="AB68" s="46">
        <v>0</v>
      </c>
      <c r="AC68" s="46">
        <v>0</v>
      </c>
      <c r="AD68" s="46">
        <v>0</v>
      </c>
      <c r="AE68" s="46">
        <v>0</v>
      </c>
      <c r="AF68" s="46">
        <v>0</v>
      </c>
      <c r="AG68" s="46">
        <v>0</v>
      </c>
      <c r="AH68" s="46">
        <v>0</v>
      </c>
      <c r="AI68" s="46">
        <v>0</v>
      </c>
      <c r="AJ68" s="46">
        <v>0</v>
      </c>
      <c r="AK68" s="46">
        <v>0</v>
      </c>
      <c r="AL68" s="46">
        <f t="shared" si="3"/>
        <v>52000000</v>
      </c>
    </row>
    <row r="69" spans="1:38" s="47" customFormat="1" x14ac:dyDescent="0.25">
      <c r="A69" s="39" t="s">
        <v>296</v>
      </c>
      <c r="B69" s="59" t="s">
        <v>8</v>
      </c>
      <c r="C69" s="60" t="s">
        <v>706</v>
      </c>
      <c r="D69" s="39" t="s">
        <v>189</v>
      </c>
      <c r="E69" s="40" t="s">
        <v>191</v>
      </c>
      <c r="F69" s="40" t="s">
        <v>385</v>
      </c>
      <c r="G69" s="61">
        <v>1905</v>
      </c>
      <c r="H69" s="42" t="s">
        <v>143</v>
      </c>
      <c r="I69" s="39" t="s">
        <v>454</v>
      </c>
      <c r="J69" s="39" t="s">
        <v>51</v>
      </c>
      <c r="K69" s="41">
        <v>1905027</v>
      </c>
      <c r="L69" s="60" t="s">
        <v>615</v>
      </c>
      <c r="M69" s="41">
        <v>190502700</v>
      </c>
      <c r="N69" s="43">
        <v>1</v>
      </c>
      <c r="O69" s="39" t="s">
        <v>731</v>
      </c>
      <c r="P69" s="44" t="s">
        <v>734</v>
      </c>
      <c r="Q69" s="44" t="s">
        <v>935</v>
      </c>
      <c r="R69" s="39" t="s">
        <v>212</v>
      </c>
      <c r="S69" s="60" t="s">
        <v>137</v>
      </c>
      <c r="T69" s="45" t="s">
        <v>907</v>
      </c>
      <c r="U69" s="64">
        <v>10000000</v>
      </c>
      <c r="V69" s="46">
        <v>0</v>
      </c>
      <c r="W69" s="46">
        <v>0</v>
      </c>
      <c r="X69" s="46">
        <v>0</v>
      </c>
      <c r="Y69" s="64">
        <v>10000000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46">
        <v>0</v>
      </c>
      <c r="AG69" s="46">
        <v>0</v>
      </c>
      <c r="AH69" s="46">
        <v>0</v>
      </c>
      <c r="AI69" s="46">
        <v>0</v>
      </c>
      <c r="AJ69" s="46">
        <v>0</v>
      </c>
      <c r="AK69" s="46">
        <v>0</v>
      </c>
      <c r="AL69" s="46">
        <f t="shared" si="3"/>
        <v>10000000</v>
      </c>
    </row>
    <row r="70" spans="1:38" s="47" customFormat="1" x14ac:dyDescent="0.25">
      <c r="A70" s="39" t="s">
        <v>297</v>
      </c>
      <c r="B70" s="59" t="s">
        <v>8</v>
      </c>
      <c r="C70" s="60" t="s">
        <v>9</v>
      </c>
      <c r="D70" s="39" t="s">
        <v>189</v>
      </c>
      <c r="E70" s="40" t="s">
        <v>191</v>
      </c>
      <c r="F70" s="40" t="s">
        <v>385</v>
      </c>
      <c r="G70" s="61">
        <v>1905</v>
      </c>
      <c r="H70" s="42" t="s">
        <v>143</v>
      </c>
      <c r="I70" s="60" t="s">
        <v>455</v>
      </c>
      <c r="J70" s="39" t="s">
        <v>609</v>
      </c>
      <c r="K70" s="60">
        <v>1905021</v>
      </c>
      <c r="L70" s="60" t="s">
        <v>610</v>
      </c>
      <c r="M70" s="60">
        <v>190502100</v>
      </c>
      <c r="N70" s="43">
        <v>1</v>
      </c>
      <c r="O70" s="39" t="s">
        <v>731</v>
      </c>
      <c r="P70" s="44" t="s">
        <v>734</v>
      </c>
      <c r="Q70" s="44" t="s">
        <v>935</v>
      </c>
      <c r="R70" s="39" t="s">
        <v>212</v>
      </c>
      <c r="S70" s="60" t="s">
        <v>138</v>
      </c>
      <c r="T70" s="45" t="s">
        <v>907</v>
      </c>
      <c r="U70" s="64">
        <v>35000000</v>
      </c>
      <c r="V70" s="46">
        <v>0</v>
      </c>
      <c r="W70" s="46">
        <v>0</v>
      </c>
      <c r="X70" s="46">
        <v>0</v>
      </c>
      <c r="Y70" s="64">
        <v>35000000</v>
      </c>
      <c r="Z70" s="46">
        <v>0</v>
      </c>
      <c r="AA70" s="46">
        <v>0</v>
      </c>
      <c r="AB70" s="46">
        <v>0</v>
      </c>
      <c r="AC70" s="46">
        <v>0</v>
      </c>
      <c r="AD70" s="46">
        <v>0</v>
      </c>
      <c r="AE70" s="46">
        <v>0</v>
      </c>
      <c r="AF70" s="46">
        <v>0</v>
      </c>
      <c r="AG70" s="46">
        <v>0</v>
      </c>
      <c r="AH70" s="46">
        <v>0</v>
      </c>
      <c r="AI70" s="46">
        <v>0</v>
      </c>
      <c r="AJ70" s="46">
        <v>0</v>
      </c>
      <c r="AK70" s="46">
        <v>0</v>
      </c>
      <c r="AL70" s="46">
        <f t="shared" si="3"/>
        <v>35000000</v>
      </c>
    </row>
    <row r="71" spans="1:38" s="47" customFormat="1" x14ac:dyDescent="0.25">
      <c r="A71" s="39" t="s">
        <v>298</v>
      </c>
      <c r="B71" s="59" t="s">
        <v>8</v>
      </c>
      <c r="C71" s="60" t="s">
        <v>9</v>
      </c>
      <c r="D71" s="39" t="s">
        <v>189</v>
      </c>
      <c r="E71" s="40" t="s">
        <v>191</v>
      </c>
      <c r="F71" s="40" t="s">
        <v>385</v>
      </c>
      <c r="G71" s="61">
        <v>1905</v>
      </c>
      <c r="H71" s="42" t="s">
        <v>143</v>
      </c>
      <c r="I71" s="60" t="s">
        <v>456</v>
      </c>
      <c r="J71" s="39" t="s">
        <v>609</v>
      </c>
      <c r="K71" s="60">
        <v>1905021</v>
      </c>
      <c r="L71" s="60" t="s">
        <v>610</v>
      </c>
      <c r="M71" s="60">
        <v>190502100</v>
      </c>
      <c r="N71" s="43">
        <v>1</v>
      </c>
      <c r="O71" s="39" t="s">
        <v>731</v>
      </c>
      <c r="P71" s="44" t="s">
        <v>734</v>
      </c>
      <c r="Q71" s="44" t="s">
        <v>935</v>
      </c>
      <c r="R71" s="39" t="s">
        <v>212</v>
      </c>
      <c r="S71" s="60" t="s">
        <v>140</v>
      </c>
      <c r="T71" s="45" t="s">
        <v>907</v>
      </c>
      <c r="U71" s="46">
        <v>14150000</v>
      </c>
      <c r="V71" s="46">
        <v>0</v>
      </c>
      <c r="W71" s="46">
        <v>0</v>
      </c>
      <c r="X71" s="46">
        <v>0</v>
      </c>
      <c r="Y71" s="46">
        <v>14150000</v>
      </c>
      <c r="Z71" s="46">
        <v>0</v>
      </c>
      <c r="AA71" s="46">
        <v>0</v>
      </c>
      <c r="AB71" s="46">
        <v>0</v>
      </c>
      <c r="AC71" s="46">
        <v>0</v>
      </c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f t="shared" si="3"/>
        <v>14150000</v>
      </c>
    </row>
    <row r="72" spans="1:38" s="47" customFormat="1" x14ac:dyDescent="0.25">
      <c r="A72" s="39" t="s">
        <v>299</v>
      </c>
      <c r="B72" s="40" t="s">
        <v>8</v>
      </c>
      <c r="C72" s="40" t="s">
        <v>706</v>
      </c>
      <c r="D72" s="39" t="s">
        <v>189</v>
      </c>
      <c r="E72" s="65" t="s">
        <v>191</v>
      </c>
      <c r="F72" s="65" t="s">
        <v>7</v>
      </c>
      <c r="G72" s="65">
        <v>1906</v>
      </c>
      <c r="H72" s="62" t="s">
        <v>143</v>
      </c>
      <c r="I72" s="66" t="s">
        <v>457</v>
      </c>
      <c r="J72" s="40" t="s">
        <v>616</v>
      </c>
      <c r="K72" s="65">
        <v>1906044</v>
      </c>
      <c r="L72" s="65" t="s">
        <v>617</v>
      </c>
      <c r="M72" s="65">
        <v>190604400</v>
      </c>
      <c r="N72" s="63">
        <v>20846</v>
      </c>
      <c r="O72" s="39" t="s">
        <v>732</v>
      </c>
      <c r="P72" s="44" t="s">
        <v>733</v>
      </c>
      <c r="Q72" s="44" t="s">
        <v>935</v>
      </c>
      <c r="R72" s="39" t="s">
        <v>212</v>
      </c>
      <c r="S72" s="45" t="s">
        <v>893</v>
      </c>
      <c r="T72" s="45" t="s">
        <v>910</v>
      </c>
      <c r="U72" s="46">
        <f>11240163941+14454640664+336169856+2520406781</f>
        <v>28551381242</v>
      </c>
      <c r="V72" s="46">
        <v>0</v>
      </c>
      <c r="W72" s="46">
        <v>0</v>
      </c>
      <c r="X72" s="46">
        <v>0</v>
      </c>
      <c r="Y72" s="46">
        <v>11240163941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6">
        <v>0</v>
      </c>
      <c r="AF72" s="46">
        <v>0</v>
      </c>
      <c r="AG72" s="46">
        <v>0</v>
      </c>
      <c r="AH72" s="46">
        <v>0</v>
      </c>
      <c r="AI72" s="46">
        <v>2520406781</v>
      </c>
      <c r="AJ72" s="46">
        <v>0</v>
      </c>
      <c r="AK72" s="46">
        <f>14454640664+336169856</f>
        <v>14790810520</v>
      </c>
      <c r="AL72" s="46">
        <f t="shared" si="3"/>
        <v>28551381242</v>
      </c>
    </row>
    <row r="73" spans="1:38" s="47" customFormat="1" x14ac:dyDescent="0.25">
      <c r="A73" s="39" t="s">
        <v>300</v>
      </c>
      <c r="B73" s="39" t="s">
        <v>8</v>
      </c>
      <c r="C73" s="39" t="s">
        <v>2</v>
      </c>
      <c r="D73" s="39" t="s">
        <v>189</v>
      </c>
      <c r="E73" s="40" t="s">
        <v>198</v>
      </c>
      <c r="F73" s="40" t="s">
        <v>30</v>
      </c>
      <c r="G73" s="41">
        <v>2201</v>
      </c>
      <c r="H73" s="42" t="s">
        <v>143</v>
      </c>
      <c r="I73" s="39" t="s">
        <v>748</v>
      </c>
      <c r="J73" s="39" t="s">
        <v>618</v>
      </c>
      <c r="K73" s="41">
        <v>2201001</v>
      </c>
      <c r="L73" s="39" t="s">
        <v>619</v>
      </c>
      <c r="M73" s="41">
        <v>220100100</v>
      </c>
      <c r="N73" s="43">
        <v>1</v>
      </c>
      <c r="O73" s="39" t="s">
        <v>778</v>
      </c>
      <c r="P73" s="39" t="s">
        <v>21</v>
      </c>
      <c r="Q73" s="44" t="s">
        <v>935</v>
      </c>
      <c r="R73" s="39" t="s">
        <v>209</v>
      </c>
      <c r="S73" s="45" t="s">
        <v>781</v>
      </c>
      <c r="T73" s="45" t="s">
        <v>911</v>
      </c>
      <c r="U73" s="46">
        <f>30000000+20000000</f>
        <v>50000000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B73" s="46">
        <v>0</v>
      </c>
      <c r="AC73" s="46">
        <v>30000000</v>
      </c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20000000</v>
      </c>
      <c r="AL73" s="46">
        <f t="shared" si="3"/>
        <v>50000000</v>
      </c>
    </row>
    <row r="74" spans="1:38" s="47" customFormat="1" x14ac:dyDescent="0.25">
      <c r="A74" s="39" t="s">
        <v>301</v>
      </c>
      <c r="B74" s="39" t="s">
        <v>8</v>
      </c>
      <c r="C74" s="39" t="s">
        <v>706</v>
      </c>
      <c r="D74" s="39" t="s">
        <v>189</v>
      </c>
      <c r="E74" s="40" t="s">
        <v>198</v>
      </c>
      <c r="F74" s="40" t="s">
        <v>30</v>
      </c>
      <c r="G74" s="41">
        <v>2201</v>
      </c>
      <c r="H74" s="42" t="s">
        <v>143</v>
      </c>
      <c r="I74" s="39" t="s">
        <v>458</v>
      </c>
      <c r="J74" s="39" t="s">
        <v>618</v>
      </c>
      <c r="K74" s="41">
        <v>2201001</v>
      </c>
      <c r="L74" s="39" t="s">
        <v>619</v>
      </c>
      <c r="M74" s="41">
        <v>220100100</v>
      </c>
      <c r="N74" s="43">
        <v>1</v>
      </c>
      <c r="O74" s="39" t="s">
        <v>778</v>
      </c>
      <c r="P74" s="39" t="s">
        <v>21</v>
      </c>
      <c r="Q74" s="44" t="s">
        <v>935</v>
      </c>
      <c r="R74" s="39" t="s">
        <v>209</v>
      </c>
      <c r="S74" s="45" t="s">
        <v>782</v>
      </c>
      <c r="T74" s="45" t="s">
        <v>754</v>
      </c>
      <c r="U74" s="46">
        <v>55000000</v>
      </c>
      <c r="V74" s="46">
        <v>55000000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f t="shared" si="3"/>
        <v>55000000</v>
      </c>
    </row>
    <row r="75" spans="1:38" s="47" customFormat="1" x14ac:dyDescent="0.25">
      <c r="A75" s="39" t="s">
        <v>302</v>
      </c>
      <c r="B75" s="39" t="s">
        <v>8</v>
      </c>
      <c r="C75" s="39" t="s">
        <v>706</v>
      </c>
      <c r="D75" s="39" t="s">
        <v>189</v>
      </c>
      <c r="E75" s="40" t="s">
        <v>198</v>
      </c>
      <c r="F75" s="40" t="s">
        <v>30</v>
      </c>
      <c r="G75" s="41">
        <v>2201</v>
      </c>
      <c r="H75" s="42" t="s">
        <v>143</v>
      </c>
      <c r="I75" s="39" t="s">
        <v>459</v>
      </c>
      <c r="J75" s="39" t="s">
        <v>33</v>
      </c>
      <c r="K75" s="41">
        <v>2201028</v>
      </c>
      <c r="L75" s="39" t="s">
        <v>34</v>
      </c>
      <c r="M75" s="41">
        <v>220102801</v>
      </c>
      <c r="N75" s="43">
        <v>6500</v>
      </c>
      <c r="O75" s="39" t="s">
        <v>778</v>
      </c>
      <c r="P75" s="39" t="s">
        <v>21</v>
      </c>
      <c r="Q75" s="44" t="s">
        <v>935</v>
      </c>
      <c r="R75" s="39" t="s">
        <v>209</v>
      </c>
      <c r="S75" s="45" t="s">
        <v>912</v>
      </c>
      <c r="T75" s="45" t="s">
        <v>783</v>
      </c>
      <c r="U75" s="46">
        <v>381382230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6">
        <v>381382230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f t="shared" ref="AL75:AL83" si="4">V75+W75+X75+Y75+Z75+AA75+AB75+AC75+AD75+AE75+AF75+AG75+AH75+AI75+AJ75+AK75</f>
        <v>381382230</v>
      </c>
    </row>
    <row r="76" spans="1:38" s="47" customFormat="1" x14ac:dyDescent="0.25">
      <c r="A76" s="39" t="s">
        <v>303</v>
      </c>
      <c r="B76" s="39" t="s">
        <v>2</v>
      </c>
      <c r="C76" s="39" t="s">
        <v>8</v>
      </c>
      <c r="D76" s="39" t="s">
        <v>189</v>
      </c>
      <c r="E76" s="40" t="s">
        <v>198</v>
      </c>
      <c r="F76" s="40" t="s">
        <v>30</v>
      </c>
      <c r="G76" s="41">
        <v>2201</v>
      </c>
      <c r="H76" s="42" t="s">
        <v>143</v>
      </c>
      <c r="I76" s="39" t="s">
        <v>460</v>
      </c>
      <c r="J76" s="39" t="s">
        <v>620</v>
      </c>
      <c r="K76" s="41">
        <v>2201039</v>
      </c>
      <c r="L76" s="39" t="s">
        <v>621</v>
      </c>
      <c r="M76" s="41">
        <v>220103900</v>
      </c>
      <c r="N76" s="43">
        <v>1</v>
      </c>
      <c r="O76" s="39" t="s">
        <v>779</v>
      </c>
      <c r="P76" s="39" t="s">
        <v>780</v>
      </c>
      <c r="Q76" s="44" t="s">
        <v>935</v>
      </c>
      <c r="R76" s="39" t="s">
        <v>711</v>
      </c>
      <c r="S76" s="45" t="s">
        <v>784</v>
      </c>
      <c r="T76" s="45" t="s">
        <v>913</v>
      </c>
      <c r="U76" s="46">
        <v>15000000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0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v>0</v>
      </c>
      <c r="AK76" s="46">
        <v>15000000</v>
      </c>
      <c r="AL76" s="46">
        <f t="shared" ref="AL76:AL80" si="5">V76+W76+X76+Y76+Z76+AA76+AB76+AC76+AD76+AE76+AF76+AG76+AH76+AI76+AJ76+AK76</f>
        <v>15000000</v>
      </c>
    </row>
    <row r="77" spans="1:38" s="47" customFormat="1" x14ac:dyDescent="0.25">
      <c r="A77" s="39" t="s">
        <v>304</v>
      </c>
      <c r="B77" s="39" t="s">
        <v>8</v>
      </c>
      <c r="C77" s="39" t="s">
        <v>2</v>
      </c>
      <c r="D77" s="39" t="s">
        <v>189</v>
      </c>
      <c r="E77" s="40" t="s">
        <v>198</v>
      </c>
      <c r="F77" s="40" t="s">
        <v>30</v>
      </c>
      <c r="G77" s="41">
        <v>2201</v>
      </c>
      <c r="H77" s="42" t="s">
        <v>143</v>
      </c>
      <c r="I77" s="39" t="s">
        <v>461</v>
      </c>
      <c r="J77" s="39" t="s">
        <v>622</v>
      </c>
      <c r="K77" s="41">
        <v>2201065</v>
      </c>
      <c r="L77" s="39" t="s">
        <v>623</v>
      </c>
      <c r="M77" s="41">
        <v>220106500</v>
      </c>
      <c r="N77" s="43">
        <v>1</v>
      </c>
      <c r="O77" s="39" t="s">
        <v>778</v>
      </c>
      <c r="P77" s="39" t="s">
        <v>21</v>
      </c>
      <c r="Q77" s="44" t="s">
        <v>935</v>
      </c>
      <c r="R77" s="39" t="s">
        <v>209</v>
      </c>
      <c r="S77" s="45" t="s">
        <v>785</v>
      </c>
      <c r="T77" s="45" t="s">
        <v>913</v>
      </c>
      <c r="U77" s="46">
        <f>90000000+15000000</f>
        <v>105000000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0</v>
      </c>
      <c r="AC77" s="46">
        <v>0</v>
      </c>
      <c r="AD77" s="46">
        <v>0</v>
      </c>
      <c r="AE77" s="46">
        <v>0</v>
      </c>
      <c r="AF77" s="46">
        <v>0</v>
      </c>
      <c r="AG77" s="46">
        <v>0</v>
      </c>
      <c r="AH77" s="46">
        <v>0</v>
      </c>
      <c r="AI77" s="46">
        <v>0</v>
      </c>
      <c r="AJ77" s="46">
        <v>0</v>
      </c>
      <c r="AK77" s="46">
        <v>105000000</v>
      </c>
      <c r="AL77" s="46">
        <f t="shared" si="5"/>
        <v>105000000</v>
      </c>
    </row>
    <row r="78" spans="1:38" s="47" customFormat="1" x14ac:dyDescent="0.25">
      <c r="A78" s="39" t="s">
        <v>305</v>
      </c>
      <c r="B78" s="39" t="s">
        <v>8</v>
      </c>
      <c r="C78" s="39" t="s">
        <v>8</v>
      </c>
      <c r="D78" s="39" t="s">
        <v>189</v>
      </c>
      <c r="E78" s="40" t="s">
        <v>198</v>
      </c>
      <c r="F78" s="40" t="s">
        <v>30</v>
      </c>
      <c r="G78" s="41">
        <v>2201</v>
      </c>
      <c r="H78" s="42" t="s">
        <v>143</v>
      </c>
      <c r="I78" s="39" t="s">
        <v>462</v>
      </c>
      <c r="J78" s="39" t="s">
        <v>31</v>
      </c>
      <c r="K78" s="41">
        <v>2201071</v>
      </c>
      <c r="L78" s="39" t="s">
        <v>32</v>
      </c>
      <c r="M78" s="41">
        <v>220107100</v>
      </c>
      <c r="N78" s="43">
        <v>4</v>
      </c>
      <c r="O78" s="39" t="s">
        <v>778</v>
      </c>
      <c r="P78" s="39" t="s">
        <v>21</v>
      </c>
      <c r="Q78" s="44" t="s">
        <v>935</v>
      </c>
      <c r="R78" s="39" t="s">
        <v>209</v>
      </c>
      <c r="S78" s="45" t="s">
        <v>786</v>
      </c>
      <c r="T78" s="45" t="s">
        <v>91</v>
      </c>
      <c r="U78" s="46">
        <v>1377708894</v>
      </c>
      <c r="V78" s="46">
        <v>0</v>
      </c>
      <c r="W78" s="46">
        <v>0</v>
      </c>
      <c r="X78" s="46">
        <v>1377708894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f t="shared" si="5"/>
        <v>1377708894</v>
      </c>
    </row>
    <row r="79" spans="1:38" s="47" customFormat="1" x14ac:dyDescent="0.25">
      <c r="A79" s="39" t="s">
        <v>306</v>
      </c>
      <c r="B79" s="39" t="s">
        <v>8</v>
      </c>
      <c r="C79" s="39" t="s">
        <v>9</v>
      </c>
      <c r="D79" s="39" t="s">
        <v>189</v>
      </c>
      <c r="E79" s="40" t="s">
        <v>198</v>
      </c>
      <c r="F79" s="40" t="s">
        <v>386</v>
      </c>
      <c r="G79" s="41">
        <v>2202</v>
      </c>
      <c r="H79" s="42" t="s">
        <v>143</v>
      </c>
      <c r="I79" s="39" t="s">
        <v>463</v>
      </c>
      <c r="J79" s="39" t="s">
        <v>624</v>
      </c>
      <c r="K79" s="41">
        <v>2202062</v>
      </c>
      <c r="L79" s="39" t="s">
        <v>625</v>
      </c>
      <c r="M79" s="41">
        <v>220206200</v>
      </c>
      <c r="N79" s="43">
        <v>30</v>
      </c>
      <c r="O79" s="39" t="s">
        <v>778</v>
      </c>
      <c r="P79" s="39" t="s">
        <v>21</v>
      </c>
      <c r="Q79" s="44" t="s">
        <v>935</v>
      </c>
      <c r="R79" s="39" t="s">
        <v>209</v>
      </c>
      <c r="S79" s="45" t="s">
        <v>146</v>
      </c>
      <c r="T79" s="45" t="s">
        <v>754</v>
      </c>
      <c r="U79" s="46">
        <v>100000000</v>
      </c>
      <c r="V79" s="46">
        <v>100000000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B79" s="46">
        <v>0</v>
      </c>
      <c r="AC79" s="46">
        <v>0</v>
      </c>
      <c r="AD79" s="46">
        <v>0</v>
      </c>
      <c r="AE79" s="46">
        <v>0</v>
      </c>
      <c r="AF79" s="46">
        <v>0</v>
      </c>
      <c r="AG79" s="46">
        <v>0</v>
      </c>
      <c r="AH79" s="46">
        <v>0</v>
      </c>
      <c r="AI79" s="46">
        <v>0</v>
      </c>
      <c r="AJ79" s="46">
        <v>0</v>
      </c>
      <c r="AK79" s="46">
        <v>0</v>
      </c>
      <c r="AL79" s="46">
        <f t="shared" si="5"/>
        <v>100000000</v>
      </c>
    </row>
    <row r="80" spans="1:38" s="47" customFormat="1" x14ac:dyDescent="0.25">
      <c r="A80" s="39" t="s">
        <v>307</v>
      </c>
      <c r="B80" s="39" t="s">
        <v>1</v>
      </c>
      <c r="C80" s="39" t="s">
        <v>9</v>
      </c>
      <c r="D80" s="39" t="s">
        <v>189</v>
      </c>
      <c r="E80" s="40" t="s">
        <v>213</v>
      </c>
      <c r="F80" s="40" t="s">
        <v>40</v>
      </c>
      <c r="G80" s="41">
        <v>3301</v>
      </c>
      <c r="H80" s="39" t="s">
        <v>143</v>
      </c>
      <c r="I80" s="39" t="s">
        <v>699</v>
      </c>
      <c r="J80" s="39" t="s">
        <v>41</v>
      </c>
      <c r="K80" s="41">
        <v>3301054</v>
      </c>
      <c r="L80" s="39" t="s">
        <v>626</v>
      </c>
      <c r="M80" s="41">
        <v>330105400</v>
      </c>
      <c r="N80" s="55">
        <v>1</v>
      </c>
      <c r="O80" s="39" t="s">
        <v>793</v>
      </c>
      <c r="P80" s="39" t="s">
        <v>39</v>
      </c>
      <c r="Q80" s="44" t="s">
        <v>935</v>
      </c>
      <c r="R80" s="39" t="s">
        <v>695</v>
      </c>
      <c r="S80" s="45" t="s">
        <v>795</v>
      </c>
      <c r="T80" s="45" t="s">
        <v>914</v>
      </c>
      <c r="U80" s="46">
        <v>5000000</v>
      </c>
      <c r="V80" s="46">
        <v>0</v>
      </c>
      <c r="W80" s="46">
        <v>5000000</v>
      </c>
      <c r="X80" s="46">
        <v>0</v>
      </c>
      <c r="Y80" s="46">
        <v>0</v>
      </c>
      <c r="Z80" s="46">
        <v>0</v>
      </c>
      <c r="AA80" s="46">
        <v>0</v>
      </c>
      <c r="AB80" s="46">
        <v>0</v>
      </c>
      <c r="AC80" s="46">
        <v>0</v>
      </c>
      <c r="AD80" s="46">
        <v>0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v>0</v>
      </c>
      <c r="AK80" s="46">
        <v>0</v>
      </c>
      <c r="AL80" s="46">
        <f t="shared" si="5"/>
        <v>5000000</v>
      </c>
    </row>
    <row r="81" spans="1:38" s="47" customFormat="1" x14ac:dyDescent="0.25">
      <c r="A81" s="39" t="s">
        <v>308</v>
      </c>
      <c r="B81" s="39" t="s">
        <v>2</v>
      </c>
      <c r="C81" s="39" t="s">
        <v>1</v>
      </c>
      <c r="D81" s="39" t="s">
        <v>189</v>
      </c>
      <c r="E81" s="40" t="s">
        <v>213</v>
      </c>
      <c r="F81" s="40" t="s">
        <v>40</v>
      </c>
      <c r="G81" s="41">
        <v>3301</v>
      </c>
      <c r="H81" s="42" t="s">
        <v>143</v>
      </c>
      <c r="I81" s="39" t="s">
        <v>464</v>
      </c>
      <c r="J81" s="39" t="s">
        <v>627</v>
      </c>
      <c r="K81" s="41">
        <v>3301063</v>
      </c>
      <c r="L81" s="39" t="s">
        <v>628</v>
      </c>
      <c r="M81" s="41">
        <v>330106300</v>
      </c>
      <c r="N81" s="55">
        <v>0.7</v>
      </c>
      <c r="O81" s="39" t="s">
        <v>793</v>
      </c>
      <c r="P81" s="39" t="s">
        <v>39</v>
      </c>
      <c r="Q81" s="44" t="s">
        <v>935</v>
      </c>
      <c r="R81" s="39" t="s">
        <v>711</v>
      </c>
      <c r="S81" s="45" t="s">
        <v>117</v>
      </c>
      <c r="T81" s="45" t="s">
        <v>764</v>
      </c>
      <c r="U81" s="46">
        <v>31500000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31500000</v>
      </c>
      <c r="AD81" s="46">
        <v>0</v>
      </c>
      <c r="AE81" s="46">
        <v>0</v>
      </c>
      <c r="AF81" s="46">
        <v>0</v>
      </c>
      <c r="AG81" s="46">
        <v>0</v>
      </c>
      <c r="AH81" s="46">
        <v>0</v>
      </c>
      <c r="AI81" s="46">
        <v>0</v>
      </c>
      <c r="AJ81" s="46">
        <v>0</v>
      </c>
      <c r="AK81" s="46">
        <v>0</v>
      </c>
      <c r="AL81" s="46">
        <f t="shared" si="4"/>
        <v>31500000</v>
      </c>
    </row>
    <row r="82" spans="1:38" s="47" customFormat="1" x14ac:dyDescent="0.25">
      <c r="A82" s="39" t="s">
        <v>309</v>
      </c>
      <c r="B82" s="39" t="s">
        <v>1</v>
      </c>
      <c r="C82" s="39" t="s">
        <v>706</v>
      </c>
      <c r="D82" s="39" t="s">
        <v>189</v>
      </c>
      <c r="E82" s="40" t="s">
        <v>213</v>
      </c>
      <c r="F82" s="40" t="s">
        <v>40</v>
      </c>
      <c r="G82" s="41">
        <v>3301</v>
      </c>
      <c r="H82" s="42" t="s">
        <v>143</v>
      </c>
      <c r="I82" s="39" t="s">
        <v>465</v>
      </c>
      <c r="J82" s="39" t="s">
        <v>629</v>
      </c>
      <c r="K82" s="41">
        <v>3301085</v>
      </c>
      <c r="L82" s="39" t="s">
        <v>630</v>
      </c>
      <c r="M82" s="41">
        <v>330108500</v>
      </c>
      <c r="N82" s="55">
        <v>1000</v>
      </c>
      <c r="O82" s="39" t="s">
        <v>793</v>
      </c>
      <c r="P82" s="39" t="s">
        <v>39</v>
      </c>
      <c r="Q82" s="44" t="s">
        <v>935</v>
      </c>
      <c r="R82" s="39" t="s">
        <v>695</v>
      </c>
      <c r="S82" s="45" t="s">
        <v>794</v>
      </c>
      <c r="T82" s="45" t="s">
        <v>914</v>
      </c>
      <c r="U82" s="46">
        <v>50000000</v>
      </c>
      <c r="V82" s="46">
        <v>0</v>
      </c>
      <c r="W82" s="46">
        <v>50000000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6">
        <v>0</v>
      </c>
      <c r="AD82" s="46">
        <v>0</v>
      </c>
      <c r="AE82" s="46">
        <v>0</v>
      </c>
      <c r="AF82" s="46">
        <v>0</v>
      </c>
      <c r="AG82" s="46">
        <v>0</v>
      </c>
      <c r="AH82" s="46">
        <v>0</v>
      </c>
      <c r="AI82" s="46">
        <v>0</v>
      </c>
      <c r="AJ82" s="46">
        <v>0</v>
      </c>
      <c r="AK82" s="46">
        <v>0</v>
      </c>
      <c r="AL82" s="46">
        <f t="shared" si="4"/>
        <v>50000000</v>
      </c>
    </row>
    <row r="83" spans="1:38" s="47" customFormat="1" x14ac:dyDescent="0.25">
      <c r="A83" s="39" t="s">
        <v>310</v>
      </c>
      <c r="B83" s="39" t="s">
        <v>1</v>
      </c>
      <c r="C83" s="39" t="s">
        <v>706</v>
      </c>
      <c r="D83" s="39" t="s">
        <v>189</v>
      </c>
      <c r="E83" s="40" t="s">
        <v>213</v>
      </c>
      <c r="F83" s="40" t="s">
        <v>40</v>
      </c>
      <c r="G83" s="41">
        <v>3301</v>
      </c>
      <c r="H83" s="39" t="s">
        <v>143</v>
      </c>
      <c r="I83" s="39" t="s">
        <v>466</v>
      </c>
      <c r="J83" s="39" t="s">
        <v>631</v>
      </c>
      <c r="K83" s="41">
        <v>3301087</v>
      </c>
      <c r="L83" s="39" t="s">
        <v>934</v>
      </c>
      <c r="M83" s="41">
        <v>330108700</v>
      </c>
      <c r="N83" s="55">
        <v>7</v>
      </c>
      <c r="O83" s="39" t="s">
        <v>793</v>
      </c>
      <c r="P83" s="39" t="s">
        <v>39</v>
      </c>
      <c r="Q83" s="44" t="s">
        <v>935</v>
      </c>
      <c r="R83" s="39" t="s">
        <v>695</v>
      </c>
      <c r="S83" s="45" t="s">
        <v>147</v>
      </c>
      <c r="T83" s="45" t="s">
        <v>928</v>
      </c>
      <c r="U83" s="46">
        <f>280000000+100000000</f>
        <v>380000000</v>
      </c>
      <c r="V83" s="46">
        <v>0</v>
      </c>
      <c r="W83" s="46">
        <v>280000000</v>
      </c>
      <c r="X83" s="46">
        <v>0</v>
      </c>
      <c r="Y83" s="46">
        <v>0</v>
      </c>
      <c r="Z83" s="46">
        <v>0</v>
      </c>
      <c r="AA83" s="46">
        <v>100000000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f t="shared" si="4"/>
        <v>380000000</v>
      </c>
    </row>
    <row r="84" spans="1:38" s="47" customFormat="1" x14ac:dyDescent="0.25">
      <c r="A84" s="39" t="s">
        <v>311</v>
      </c>
      <c r="B84" s="39" t="s">
        <v>1</v>
      </c>
      <c r="C84" s="39" t="s">
        <v>706</v>
      </c>
      <c r="D84" s="39" t="s">
        <v>189</v>
      </c>
      <c r="E84" s="40" t="s">
        <v>213</v>
      </c>
      <c r="F84" s="40" t="s">
        <v>40</v>
      </c>
      <c r="G84" s="41">
        <v>3301</v>
      </c>
      <c r="H84" s="39" t="s">
        <v>143</v>
      </c>
      <c r="I84" s="39" t="s">
        <v>467</v>
      </c>
      <c r="J84" s="39" t="s">
        <v>43</v>
      </c>
      <c r="K84" s="41">
        <v>3301126</v>
      </c>
      <c r="L84" s="39" t="s">
        <v>44</v>
      </c>
      <c r="M84" s="41">
        <v>330112600</v>
      </c>
      <c r="N84" s="55">
        <v>1</v>
      </c>
      <c r="O84" s="39" t="s">
        <v>793</v>
      </c>
      <c r="P84" s="39" t="s">
        <v>39</v>
      </c>
      <c r="Q84" s="44" t="s">
        <v>935</v>
      </c>
      <c r="R84" s="39" t="s">
        <v>695</v>
      </c>
      <c r="S84" s="45" t="s">
        <v>795</v>
      </c>
      <c r="T84" s="45" t="s">
        <v>914</v>
      </c>
      <c r="U84" s="46">
        <f>20000000-U80</f>
        <v>15000000</v>
      </c>
      <c r="V84" s="46">
        <v>0</v>
      </c>
      <c r="W84" s="46">
        <f>20000000-W80</f>
        <v>15000000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v>0</v>
      </c>
      <c r="AK84" s="46">
        <v>0</v>
      </c>
      <c r="AL84" s="46">
        <f t="shared" ref="AL84:AL114" si="6">V84+W84+X84+Y84+Z84+AA84+AB84+AC84+AD84+AE84+AF84+AG84+AH84+AI84+AJ84+AK84</f>
        <v>15000000</v>
      </c>
    </row>
    <row r="85" spans="1:38" s="47" customFormat="1" x14ac:dyDescent="0.25">
      <c r="A85" s="39" t="s">
        <v>312</v>
      </c>
      <c r="B85" s="39" t="s">
        <v>1</v>
      </c>
      <c r="C85" s="39" t="s">
        <v>9</v>
      </c>
      <c r="D85" s="39" t="s">
        <v>189</v>
      </c>
      <c r="E85" s="40" t="s">
        <v>213</v>
      </c>
      <c r="F85" s="40" t="s">
        <v>40</v>
      </c>
      <c r="G85" s="41">
        <v>3301</v>
      </c>
      <c r="H85" s="39" t="s">
        <v>143</v>
      </c>
      <c r="I85" s="39" t="s">
        <v>468</v>
      </c>
      <c r="J85" s="39" t="s">
        <v>632</v>
      </c>
      <c r="K85" s="41">
        <v>3301128</v>
      </c>
      <c r="L85" s="39" t="s">
        <v>633</v>
      </c>
      <c r="M85" s="41">
        <v>330112800</v>
      </c>
      <c r="N85" s="55">
        <v>3</v>
      </c>
      <c r="O85" s="39" t="s">
        <v>793</v>
      </c>
      <c r="P85" s="39" t="s">
        <v>39</v>
      </c>
      <c r="Q85" s="44" t="s">
        <v>935</v>
      </c>
      <c r="R85" s="39" t="s">
        <v>695</v>
      </c>
      <c r="S85" s="45" t="s">
        <v>796</v>
      </c>
      <c r="T85" s="45" t="s">
        <v>914</v>
      </c>
      <c r="U85" s="46">
        <v>50000000</v>
      </c>
      <c r="V85" s="46">
        <v>0</v>
      </c>
      <c r="W85" s="46">
        <v>50000000</v>
      </c>
      <c r="X85" s="46">
        <v>0</v>
      </c>
      <c r="Y85" s="46">
        <v>0</v>
      </c>
      <c r="Z85" s="46">
        <v>0</v>
      </c>
      <c r="AA85" s="46">
        <v>0</v>
      </c>
      <c r="AB85" s="46">
        <v>0</v>
      </c>
      <c r="AC85" s="46">
        <v>0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46">
        <v>0</v>
      </c>
      <c r="AL85" s="46">
        <f t="shared" si="6"/>
        <v>50000000</v>
      </c>
    </row>
    <row r="86" spans="1:38" s="47" customFormat="1" x14ac:dyDescent="0.25">
      <c r="A86" s="39" t="s">
        <v>313</v>
      </c>
      <c r="B86" s="39" t="s">
        <v>1</v>
      </c>
      <c r="C86" s="39" t="s">
        <v>706</v>
      </c>
      <c r="D86" s="39" t="s">
        <v>189</v>
      </c>
      <c r="E86" s="40" t="s">
        <v>213</v>
      </c>
      <c r="F86" s="40" t="s">
        <v>40</v>
      </c>
      <c r="G86" s="41">
        <v>3301</v>
      </c>
      <c r="H86" s="42" t="s">
        <v>143</v>
      </c>
      <c r="I86" s="39" t="s">
        <v>469</v>
      </c>
      <c r="J86" s="39" t="s">
        <v>42</v>
      </c>
      <c r="K86" s="41">
        <v>3301053</v>
      </c>
      <c r="L86" s="39" t="s">
        <v>634</v>
      </c>
      <c r="M86" s="41">
        <v>330105300</v>
      </c>
      <c r="N86" s="55">
        <v>14</v>
      </c>
      <c r="O86" s="39" t="s">
        <v>793</v>
      </c>
      <c r="P86" s="39" t="s">
        <v>39</v>
      </c>
      <c r="Q86" s="44" t="s">
        <v>935</v>
      </c>
      <c r="R86" s="39" t="s">
        <v>695</v>
      </c>
      <c r="S86" s="45" t="s">
        <v>797</v>
      </c>
      <c r="T86" s="45" t="s">
        <v>94</v>
      </c>
      <c r="U86" s="46">
        <f>65777012+450000</f>
        <v>66227012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A86" s="46">
        <f>65777012+450000</f>
        <v>66227012</v>
      </c>
      <c r="AB86" s="46">
        <v>0</v>
      </c>
      <c r="AC86" s="46">
        <v>0</v>
      </c>
      <c r="AD86" s="46">
        <v>0</v>
      </c>
      <c r="AE86" s="46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v>0</v>
      </c>
      <c r="AK86" s="46">
        <v>0</v>
      </c>
      <c r="AL86" s="46">
        <f t="shared" si="6"/>
        <v>66227012</v>
      </c>
    </row>
    <row r="87" spans="1:38" s="47" customFormat="1" x14ac:dyDescent="0.25">
      <c r="A87" s="39" t="s">
        <v>314</v>
      </c>
      <c r="B87" s="40" t="s">
        <v>9</v>
      </c>
      <c r="C87" s="39" t="s">
        <v>706</v>
      </c>
      <c r="D87" s="39" t="s">
        <v>189</v>
      </c>
      <c r="E87" s="40" t="s">
        <v>224</v>
      </c>
      <c r="F87" s="40" t="s">
        <v>61</v>
      </c>
      <c r="G87" s="41">
        <v>4101</v>
      </c>
      <c r="H87" s="42" t="s">
        <v>143</v>
      </c>
      <c r="I87" s="39" t="s">
        <v>470</v>
      </c>
      <c r="J87" s="39" t="s">
        <v>635</v>
      </c>
      <c r="K87" s="41">
        <v>4101014</v>
      </c>
      <c r="L87" s="39" t="s">
        <v>636</v>
      </c>
      <c r="M87" s="41">
        <v>410101400</v>
      </c>
      <c r="N87" s="55">
        <v>175</v>
      </c>
      <c r="O87" s="39" t="s">
        <v>879</v>
      </c>
      <c r="P87" s="39" t="s">
        <v>64</v>
      </c>
      <c r="Q87" s="44" t="s">
        <v>935</v>
      </c>
      <c r="R87" s="39" t="s">
        <v>693</v>
      </c>
      <c r="S87" s="45" t="s">
        <v>866</v>
      </c>
      <c r="T87" s="45" t="s">
        <v>754</v>
      </c>
      <c r="U87" s="46">
        <v>33000000</v>
      </c>
      <c r="V87" s="46">
        <v>33000000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0</v>
      </c>
      <c r="AE87" s="46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v>0</v>
      </c>
      <c r="AK87" s="46">
        <v>0</v>
      </c>
      <c r="AL87" s="46">
        <f t="shared" si="6"/>
        <v>33000000</v>
      </c>
    </row>
    <row r="88" spans="1:38" s="47" customFormat="1" x14ac:dyDescent="0.25">
      <c r="A88" s="39" t="s">
        <v>315</v>
      </c>
      <c r="B88" s="40" t="s">
        <v>9</v>
      </c>
      <c r="C88" s="39" t="s">
        <v>706</v>
      </c>
      <c r="D88" s="39" t="s">
        <v>189</v>
      </c>
      <c r="E88" s="40" t="s">
        <v>224</v>
      </c>
      <c r="F88" s="40" t="s">
        <v>61</v>
      </c>
      <c r="G88" s="41">
        <v>4101</v>
      </c>
      <c r="H88" s="42" t="s">
        <v>143</v>
      </c>
      <c r="I88" s="39" t="s">
        <v>471</v>
      </c>
      <c r="J88" s="39" t="s">
        <v>65</v>
      </c>
      <c r="K88" s="41">
        <v>4101023</v>
      </c>
      <c r="L88" s="39" t="s">
        <v>637</v>
      </c>
      <c r="M88" s="41">
        <v>410102306</v>
      </c>
      <c r="N88" s="55">
        <v>900</v>
      </c>
      <c r="O88" s="39" t="s">
        <v>879</v>
      </c>
      <c r="P88" s="39" t="s">
        <v>64</v>
      </c>
      <c r="Q88" s="44" t="s">
        <v>935</v>
      </c>
      <c r="R88" s="39" t="s">
        <v>693</v>
      </c>
      <c r="S88" s="45" t="s">
        <v>155</v>
      </c>
      <c r="T88" s="45" t="s">
        <v>754</v>
      </c>
      <c r="U88" s="46">
        <v>30250000</v>
      </c>
      <c r="V88" s="46">
        <v>30250000</v>
      </c>
      <c r="W88" s="46">
        <v>0</v>
      </c>
      <c r="X88" s="46">
        <v>0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v>0</v>
      </c>
      <c r="AK88" s="46">
        <v>0</v>
      </c>
      <c r="AL88" s="46">
        <f t="shared" si="6"/>
        <v>30250000</v>
      </c>
    </row>
    <row r="89" spans="1:38" s="47" customFormat="1" x14ac:dyDescent="0.25">
      <c r="A89" s="39" t="s">
        <v>316</v>
      </c>
      <c r="B89" s="40" t="s">
        <v>9</v>
      </c>
      <c r="C89" s="39" t="s">
        <v>706</v>
      </c>
      <c r="D89" s="39" t="s">
        <v>189</v>
      </c>
      <c r="E89" s="40" t="s">
        <v>224</v>
      </c>
      <c r="F89" s="40" t="s">
        <v>61</v>
      </c>
      <c r="G89" s="41">
        <v>4101</v>
      </c>
      <c r="H89" s="39" t="s">
        <v>143</v>
      </c>
      <c r="I89" s="39" t="s">
        <v>472</v>
      </c>
      <c r="J89" s="39" t="s">
        <v>66</v>
      </c>
      <c r="K89" s="41">
        <v>4101025</v>
      </c>
      <c r="L89" s="39" t="s">
        <v>638</v>
      </c>
      <c r="M89" s="41">
        <v>410102506</v>
      </c>
      <c r="N89" s="55">
        <v>50</v>
      </c>
      <c r="O89" s="39" t="s">
        <v>879</v>
      </c>
      <c r="P89" s="39" t="s">
        <v>64</v>
      </c>
      <c r="Q89" s="44" t="s">
        <v>935</v>
      </c>
      <c r="R89" s="39" t="s">
        <v>693</v>
      </c>
      <c r="S89" s="45" t="s">
        <v>127</v>
      </c>
      <c r="T89" s="45" t="s">
        <v>754</v>
      </c>
      <c r="U89" s="46">
        <v>12000000</v>
      </c>
      <c r="V89" s="46">
        <v>12000000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B89" s="46">
        <v>0</v>
      </c>
      <c r="AC89" s="46">
        <v>0</v>
      </c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f t="shared" si="6"/>
        <v>12000000</v>
      </c>
    </row>
    <row r="90" spans="1:38" s="47" customFormat="1" x14ac:dyDescent="0.25">
      <c r="A90" s="39" t="s">
        <v>317</v>
      </c>
      <c r="B90" s="40" t="s">
        <v>9</v>
      </c>
      <c r="C90" s="39" t="s">
        <v>706</v>
      </c>
      <c r="D90" s="39" t="s">
        <v>189</v>
      </c>
      <c r="E90" s="40" t="s">
        <v>224</v>
      </c>
      <c r="F90" s="40" t="s">
        <v>61</v>
      </c>
      <c r="G90" s="41">
        <v>4101</v>
      </c>
      <c r="H90" s="39" t="s">
        <v>143</v>
      </c>
      <c r="I90" s="48" t="s">
        <v>473</v>
      </c>
      <c r="J90" s="39" t="s">
        <v>639</v>
      </c>
      <c r="K90" s="41">
        <v>4101027</v>
      </c>
      <c r="L90" s="39" t="s">
        <v>640</v>
      </c>
      <c r="M90" s="41">
        <v>410102702</v>
      </c>
      <c r="N90" s="55">
        <v>7</v>
      </c>
      <c r="O90" s="39" t="s">
        <v>879</v>
      </c>
      <c r="P90" s="39" t="s">
        <v>64</v>
      </c>
      <c r="Q90" s="44" t="s">
        <v>935</v>
      </c>
      <c r="R90" s="39" t="s">
        <v>693</v>
      </c>
      <c r="S90" s="45" t="s">
        <v>108</v>
      </c>
      <c r="T90" s="45" t="s">
        <v>754</v>
      </c>
      <c r="U90" s="46">
        <v>7000000</v>
      </c>
      <c r="V90" s="46">
        <v>7000000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6">
        <v>0</v>
      </c>
      <c r="AD90" s="46">
        <v>0</v>
      </c>
      <c r="AE90" s="46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v>0</v>
      </c>
      <c r="AK90" s="46">
        <v>0</v>
      </c>
      <c r="AL90" s="46">
        <f t="shared" si="6"/>
        <v>7000000</v>
      </c>
    </row>
    <row r="91" spans="1:38" s="47" customFormat="1" x14ac:dyDescent="0.25">
      <c r="A91" s="39" t="s">
        <v>318</v>
      </c>
      <c r="B91" s="40" t="s">
        <v>9</v>
      </c>
      <c r="C91" s="39" t="s">
        <v>706</v>
      </c>
      <c r="D91" s="39" t="s">
        <v>189</v>
      </c>
      <c r="E91" s="40" t="s">
        <v>224</v>
      </c>
      <c r="F91" s="40" t="s">
        <v>61</v>
      </c>
      <c r="G91" s="41">
        <v>4101</v>
      </c>
      <c r="H91" s="39" t="s">
        <v>143</v>
      </c>
      <c r="I91" s="39" t="s">
        <v>474</v>
      </c>
      <c r="J91" s="39" t="s">
        <v>67</v>
      </c>
      <c r="K91" s="41">
        <v>4101038</v>
      </c>
      <c r="L91" s="39" t="s">
        <v>68</v>
      </c>
      <c r="M91" s="41">
        <v>410103801</v>
      </c>
      <c r="N91" s="43">
        <v>1</v>
      </c>
      <c r="O91" s="39" t="s">
        <v>879</v>
      </c>
      <c r="P91" s="39" t="s">
        <v>64</v>
      </c>
      <c r="Q91" s="44" t="s">
        <v>935</v>
      </c>
      <c r="R91" s="39" t="s">
        <v>693</v>
      </c>
      <c r="S91" s="45" t="s">
        <v>112</v>
      </c>
      <c r="T91" s="45" t="s">
        <v>754</v>
      </c>
      <c r="U91" s="46">
        <v>40500000</v>
      </c>
      <c r="V91" s="46">
        <v>40500000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B91" s="46">
        <v>0</v>
      </c>
      <c r="AC91" s="46">
        <v>0</v>
      </c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f t="shared" si="6"/>
        <v>40500000</v>
      </c>
    </row>
    <row r="92" spans="1:38" s="47" customFormat="1" x14ac:dyDescent="0.25">
      <c r="A92" s="39" t="s">
        <v>319</v>
      </c>
      <c r="B92" s="40" t="s">
        <v>9</v>
      </c>
      <c r="C92" s="39" t="s">
        <v>706</v>
      </c>
      <c r="D92" s="39" t="s">
        <v>189</v>
      </c>
      <c r="E92" s="40" t="s">
        <v>224</v>
      </c>
      <c r="F92" s="40" t="s">
        <v>61</v>
      </c>
      <c r="G92" s="41">
        <v>4101</v>
      </c>
      <c r="H92" s="39" t="s">
        <v>143</v>
      </c>
      <c r="I92" s="48" t="s">
        <v>475</v>
      </c>
      <c r="J92" s="39" t="s">
        <v>641</v>
      </c>
      <c r="K92" s="41">
        <v>4101043</v>
      </c>
      <c r="L92" s="39" t="s">
        <v>642</v>
      </c>
      <c r="M92" s="41">
        <v>410104300</v>
      </c>
      <c r="N92" s="56">
        <v>1</v>
      </c>
      <c r="O92" s="39" t="s">
        <v>879</v>
      </c>
      <c r="P92" s="39" t="s">
        <v>64</v>
      </c>
      <c r="Q92" s="44" t="s">
        <v>935</v>
      </c>
      <c r="R92" s="39" t="s">
        <v>693</v>
      </c>
      <c r="S92" s="45" t="s">
        <v>128</v>
      </c>
      <c r="T92" s="45" t="s">
        <v>754</v>
      </c>
      <c r="U92" s="46">
        <v>500000</v>
      </c>
      <c r="V92" s="46">
        <v>500000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6">
        <v>0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f t="shared" si="6"/>
        <v>500000</v>
      </c>
    </row>
    <row r="93" spans="1:38" s="47" customFormat="1" x14ac:dyDescent="0.25">
      <c r="A93" s="39" t="s">
        <v>320</v>
      </c>
      <c r="B93" s="40" t="s">
        <v>9</v>
      </c>
      <c r="C93" s="39" t="s">
        <v>706</v>
      </c>
      <c r="D93" s="39" t="s">
        <v>189</v>
      </c>
      <c r="E93" s="40" t="s">
        <v>224</v>
      </c>
      <c r="F93" s="40" t="s">
        <v>61</v>
      </c>
      <c r="G93" s="41">
        <v>4101</v>
      </c>
      <c r="H93" s="39" t="s">
        <v>143</v>
      </c>
      <c r="I93" s="39" t="s">
        <v>476</v>
      </c>
      <c r="J93" s="39" t="s">
        <v>643</v>
      </c>
      <c r="K93" s="41">
        <v>4101063</v>
      </c>
      <c r="L93" s="39" t="s">
        <v>644</v>
      </c>
      <c r="M93" s="41">
        <v>410106300</v>
      </c>
      <c r="N93" s="43">
        <v>5</v>
      </c>
      <c r="O93" s="39" t="s">
        <v>879</v>
      </c>
      <c r="P93" s="39" t="s">
        <v>64</v>
      </c>
      <c r="Q93" s="44" t="s">
        <v>935</v>
      </c>
      <c r="R93" s="39" t="s">
        <v>693</v>
      </c>
      <c r="S93" s="45" t="s">
        <v>867</v>
      </c>
      <c r="T93" s="45" t="s">
        <v>754</v>
      </c>
      <c r="U93" s="46">
        <f>30250000</f>
        <v>30250000</v>
      </c>
      <c r="V93" s="46">
        <f>30250000</f>
        <v>30250000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f t="shared" si="6"/>
        <v>30250000</v>
      </c>
    </row>
    <row r="94" spans="1:38" s="47" customFormat="1" x14ac:dyDescent="0.25">
      <c r="A94" s="39" t="s">
        <v>321</v>
      </c>
      <c r="B94" s="40" t="s">
        <v>9</v>
      </c>
      <c r="C94" s="39" t="s">
        <v>706</v>
      </c>
      <c r="D94" s="39" t="s">
        <v>189</v>
      </c>
      <c r="E94" s="40" t="s">
        <v>224</v>
      </c>
      <c r="F94" s="40" t="s">
        <v>61</v>
      </c>
      <c r="G94" s="41">
        <v>4101</v>
      </c>
      <c r="H94" s="39" t="s">
        <v>143</v>
      </c>
      <c r="I94" s="39" t="s">
        <v>477</v>
      </c>
      <c r="J94" s="39" t="s">
        <v>645</v>
      </c>
      <c r="K94" s="41">
        <v>4101092</v>
      </c>
      <c r="L94" s="39" t="s">
        <v>646</v>
      </c>
      <c r="M94" s="41">
        <v>410109201</v>
      </c>
      <c r="N94" s="43">
        <v>2</v>
      </c>
      <c r="O94" s="39" t="s">
        <v>879</v>
      </c>
      <c r="P94" s="39" t="s">
        <v>64</v>
      </c>
      <c r="Q94" s="44" t="s">
        <v>935</v>
      </c>
      <c r="R94" s="39" t="s">
        <v>693</v>
      </c>
      <c r="S94" s="45" t="s">
        <v>156</v>
      </c>
      <c r="T94" s="45" t="s">
        <v>754</v>
      </c>
      <c r="U94" s="46">
        <v>10000000</v>
      </c>
      <c r="V94" s="46">
        <v>10000000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6">
        <v>0</v>
      </c>
      <c r="AF94" s="46">
        <v>0</v>
      </c>
      <c r="AG94" s="46">
        <v>0</v>
      </c>
      <c r="AH94" s="46">
        <v>0</v>
      </c>
      <c r="AI94" s="46">
        <v>0</v>
      </c>
      <c r="AJ94" s="46">
        <v>0</v>
      </c>
      <c r="AK94" s="46">
        <v>0</v>
      </c>
      <c r="AL94" s="46">
        <f t="shared" si="6"/>
        <v>10000000</v>
      </c>
    </row>
    <row r="95" spans="1:38" s="47" customFormat="1" x14ac:dyDescent="0.25">
      <c r="A95" s="39" t="s">
        <v>322</v>
      </c>
      <c r="B95" s="40" t="s">
        <v>9</v>
      </c>
      <c r="C95" s="39" t="s">
        <v>706</v>
      </c>
      <c r="D95" s="39" t="s">
        <v>189</v>
      </c>
      <c r="E95" s="40" t="s">
        <v>224</v>
      </c>
      <c r="F95" s="40" t="s">
        <v>61</v>
      </c>
      <c r="G95" s="41">
        <v>4101</v>
      </c>
      <c r="H95" s="39" t="s">
        <v>143</v>
      </c>
      <c r="I95" s="39" t="s">
        <v>478</v>
      </c>
      <c r="J95" s="39" t="s">
        <v>647</v>
      </c>
      <c r="K95" s="41">
        <v>4101097</v>
      </c>
      <c r="L95" s="39" t="s">
        <v>648</v>
      </c>
      <c r="M95" s="41">
        <v>410109700</v>
      </c>
      <c r="N95" s="56">
        <v>1</v>
      </c>
      <c r="O95" s="39" t="s">
        <v>879</v>
      </c>
      <c r="P95" s="39" t="s">
        <v>64</v>
      </c>
      <c r="Q95" s="44" t="s">
        <v>935</v>
      </c>
      <c r="R95" s="39" t="s">
        <v>693</v>
      </c>
      <c r="S95" s="45" t="s">
        <v>868</v>
      </c>
      <c r="T95" s="45" t="s">
        <v>754</v>
      </c>
      <c r="U95" s="46">
        <v>500000</v>
      </c>
      <c r="V95" s="46">
        <v>500000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v>0</v>
      </c>
      <c r="AK95" s="46">
        <v>0</v>
      </c>
      <c r="AL95" s="46">
        <f t="shared" si="6"/>
        <v>500000</v>
      </c>
    </row>
    <row r="96" spans="1:38" s="47" customFormat="1" x14ac:dyDescent="0.25">
      <c r="A96" s="39" t="s">
        <v>323</v>
      </c>
      <c r="B96" s="39" t="s">
        <v>8</v>
      </c>
      <c r="C96" s="39" t="s">
        <v>706</v>
      </c>
      <c r="D96" s="39" t="s">
        <v>189</v>
      </c>
      <c r="E96" s="39" t="s">
        <v>224</v>
      </c>
      <c r="F96" s="39" t="s">
        <v>387</v>
      </c>
      <c r="G96" s="41">
        <v>4102</v>
      </c>
      <c r="H96" s="42" t="s">
        <v>143</v>
      </c>
      <c r="I96" s="39" t="s">
        <v>936</v>
      </c>
      <c r="J96" s="39" t="s">
        <v>649</v>
      </c>
      <c r="K96" s="41">
        <v>4102006</v>
      </c>
      <c r="L96" s="39" t="s">
        <v>650</v>
      </c>
      <c r="M96" s="41">
        <v>410200600</v>
      </c>
      <c r="N96" s="43">
        <v>15</v>
      </c>
      <c r="O96" s="39" t="s">
        <v>882</v>
      </c>
      <c r="P96" s="39" t="s">
        <v>876</v>
      </c>
      <c r="Q96" s="44" t="s">
        <v>935</v>
      </c>
      <c r="R96" s="39" t="s">
        <v>209</v>
      </c>
      <c r="S96" s="45" t="s">
        <v>869</v>
      </c>
      <c r="T96" s="45" t="s">
        <v>915</v>
      </c>
      <c r="U96" s="46">
        <v>30000000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30000000</v>
      </c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f t="shared" si="6"/>
        <v>30000000</v>
      </c>
    </row>
    <row r="97" spans="1:38" s="47" customFormat="1" x14ac:dyDescent="0.25">
      <c r="A97" s="39" t="s">
        <v>324</v>
      </c>
      <c r="B97" s="39" t="s">
        <v>9</v>
      </c>
      <c r="C97" s="39" t="s">
        <v>706</v>
      </c>
      <c r="D97" s="39" t="s">
        <v>189</v>
      </c>
      <c r="E97" s="39" t="s">
        <v>224</v>
      </c>
      <c r="F97" s="39" t="s">
        <v>387</v>
      </c>
      <c r="G97" s="41">
        <v>4102</v>
      </c>
      <c r="H97" s="39" t="s">
        <v>143</v>
      </c>
      <c r="I97" s="39" t="s">
        <v>479</v>
      </c>
      <c r="J97" s="39" t="s">
        <v>651</v>
      </c>
      <c r="K97" s="41">
        <v>4102047</v>
      </c>
      <c r="L97" s="39" t="s">
        <v>652</v>
      </c>
      <c r="M97" s="41">
        <v>410204700</v>
      </c>
      <c r="N97" s="43">
        <v>5</v>
      </c>
      <c r="O97" s="39" t="s">
        <v>882</v>
      </c>
      <c r="P97" s="39" t="s">
        <v>876</v>
      </c>
      <c r="Q97" s="44" t="s">
        <v>935</v>
      </c>
      <c r="R97" s="39" t="s">
        <v>692</v>
      </c>
      <c r="S97" s="45" t="s">
        <v>113</v>
      </c>
      <c r="T97" s="45" t="s">
        <v>754</v>
      </c>
      <c r="U97" s="46">
        <v>15000000</v>
      </c>
      <c r="V97" s="46">
        <v>15000000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v>0</v>
      </c>
      <c r="AK97" s="46">
        <v>0</v>
      </c>
      <c r="AL97" s="46">
        <f t="shared" si="6"/>
        <v>15000000</v>
      </c>
    </row>
    <row r="98" spans="1:38" s="47" customFormat="1" x14ac:dyDescent="0.25">
      <c r="A98" s="39" t="s">
        <v>325</v>
      </c>
      <c r="B98" s="39" t="s">
        <v>9</v>
      </c>
      <c r="C98" s="39" t="s">
        <v>706</v>
      </c>
      <c r="D98" s="39" t="s">
        <v>189</v>
      </c>
      <c r="E98" s="39" t="s">
        <v>224</v>
      </c>
      <c r="F98" s="39" t="s">
        <v>387</v>
      </c>
      <c r="G98" s="41">
        <v>4102</v>
      </c>
      <c r="H98" s="39" t="s">
        <v>143</v>
      </c>
      <c r="I98" s="39" t="s">
        <v>480</v>
      </c>
      <c r="J98" s="39" t="s">
        <v>653</v>
      </c>
      <c r="K98" s="41">
        <v>4102046</v>
      </c>
      <c r="L98" s="39" t="s">
        <v>654</v>
      </c>
      <c r="M98" s="41">
        <v>410204600</v>
      </c>
      <c r="N98" s="43">
        <v>1</v>
      </c>
      <c r="O98" s="39" t="s">
        <v>882</v>
      </c>
      <c r="P98" s="39" t="s">
        <v>876</v>
      </c>
      <c r="Q98" s="44" t="s">
        <v>935</v>
      </c>
      <c r="R98" s="39" t="s">
        <v>692</v>
      </c>
      <c r="S98" s="45" t="s">
        <v>150</v>
      </c>
      <c r="T98" s="45" t="s">
        <v>754</v>
      </c>
      <c r="U98" s="46">
        <v>10000000</v>
      </c>
      <c r="V98" s="46">
        <v>10000000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6">
        <v>0</v>
      </c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f t="shared" si="6"/>
        <v>10000000</v>
      </c>
    </row>
    <row r="99" spans="1:38" s="47" customFormat="1" x14ac:dyDescent="0.25">
      <c r="A99" s="39" t="s">
        <v>326</v>
      </c>
      <c r="B99" s="39" t="s">
        <v>9</v>
      </c>
      <c r="C99" s="39" t="s">
        <v>706</v>
      </c>
      <c r="D99" s="39" t="s">
        <v>189</v>
      </c>
      <c r="E99" s="39" t="s">
        <v>224</v>
      </c>
      <c r="F99" s="39" t="s">
        <v>387</v>
      </c>
      <c r="G99" s="41">
        <v>4102</v>
      </c>
      <c r="H99" s="39" t="s">
        <v>143</v>
      </c>
      <c r="I99" s="39" t="s">
        <v>481</v>
      </c>
      <c r="J99" s="39" t="s">
        <v>651</v>
      </c>
      <c r="K99" s="41">
        <v>4102047</v>
      </c>
      <c r="L99" s="39" t="s">
        <v>652</v>
      </c>
      <c r="M99" s="41">
        <v>410204700</v>
      </c>
      <c r="N99" s="43">
        <v>1</v>
      </c>
      <c r="O99" s="39" t="s">
        <v>882</v>
      </c>
      <c r="P99" s="39" t="s">
        <v>876</v>
      </c>
      <c r="Q99" s="44" t="s">
        <v>935</v>
      </c>
      <c r="R99" s="39" t="s">
        <v>692</v>
      </c>
      <c r="S99" s="45" t="s">
        <v>870</v>
      </c>
      <c r="T99" s="45" t="s">
        <v>754</v>
      </c>
      <c r="U99" s="46">
        <v>16500000</v>
      </c>
      <c r="V99" s="46">
        <v>16500000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46">
        <v>0</v>
      </c>
      <c r="AC99" s="46">
        <v>0</v>
      </c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f t="shared" si="6"/>
        <v>16500000</v>
      </c>
    </row>
    <row r="100" spans="1:38" s="47" customFormat="1" x14ac:dyDescent="0.25">
      <c r="A100" s="39" t="s">
        <v>327</v>
      </c>
      <c r="B100" s="39" t="s">
        <v>9</v>
      </c>
      <c r="C100" s="39" t="s">
        <v>706</v>
      </c>
      <c r="D100" s="39" t="s">
        <v>189</v>
      </c>
      <c r="E100" s="39" t="s">
        <v>224</v>
      </c>
      <c r="F100" s="39" t="s">
        <v>387</v>
      </c>
      <c r="G100" s="41">
        <v>4102</v>
      </c>
      <c r="H100" s="39" t="s">
        <v>143</v>
      </c>
      <c r="I100" s="39" t="s">
        <v>482</v>
      </c>
      <c r="J100" s="39" t="s">
        <v>653</v>
      </c>
      <c r="K100" s="41">
        <v>4102046</v>
      </c>
      <c r="L100" s="39" t="s">
        <v>654</v>
      </c>
      <c r="M100" s="41">
        <v>410204600</v>
      </c>
      <c r="N100" s="43">
        <v>5</v>
      </c>
      <c r="O100" s="39" t="s">
        <v>882</v>
      </c>
      <c r="P100" s="39" t="s">
        <v>876</v>
      </c>
      <c r="Q100" s="44" t="s">
        <v>935</v>
      </c>
      <c r="R100" s="39" t="s">
        <v>691</v>
      </c>
      <c r="S100" s="45" t="s">
        <v>114</v>
      </c>
      <c r="T100" s="45" t="s">
        <v>754</v>
      </c>
      <c r="U100" s="46">
        <v>5000000</v>
      </c>
      <c r="V100" s="46">
        <v>5000000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B100" s="46">
        <v>0</v>
      </c>
      <c r="AC100" s="46">
        <v>0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f t="shared" si="6"/>
        <v>5000000</v>
      </c>
    </row>
    <row r="101" spans="1:38" s="47" customFormat="1" x14ac:dyDescent="0.25">
      <c r="A101" s="39" t="s">
        <v>328</v>
      </c>
      <c r="B101" s="39" t="s">
        <v>9</v>
      </c>
      <c r="C101" s="39" t="s">
        <v>706</v>
      </c>
      <c r="D101" s="39" t="s">
        <v>189</v>
      </c>
      <c r="E101" s="39" t="s">
        <v>224</v>
      </c>
      <c r="F101" s="39" t="s">
        <v>387</v>
      </c>
      <c r="G101" s="41">
        <v>4102</v>
      </c>
      <c r="H101" s="39" t="s">
        <v>143</v>
      </c>
      <c r="I101" s="39" t="s">
        <v>483</v>
      </c>
      <c r="J101" s="39" t="s">
        <v>655</v>
      </c>
      <c r="K101" s="41">
        <v>4102038</v>
      </c>
      <c r="L101" s="39" t="s">
        <v>656</v>
      </c>
      <c r="M101" s="41">
        <v>410203800</v>
      </c>
      <c r="N101" s="43">
        <v>1</v>
      </c>
      <c r="O101" s="39" t="s">
        <v>883</v>
      </c>
      <c r="P101" s="39" t="s">
        <v>873</v>
      </c>
      <c r="Q101" s="44" t="s">
        <v>935</v>
      </c>
      <c r="R101" s="39" t="s">
        <v>692</v>
      </c>
      <c r="S101" s="45" t="s">
        <v>871</v>
      </c>
      <c r="T101" s="45" t="s">
        <v>754</v>
      </c>
      <c r="U101" s="46">
        <v>10000000</v>
      </c>
      <c r="V101" s="46">
        <v>10000000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6">
        <v>0</v>
      </c>
      <c r="AF101" s="46">
        <v>0</v>
      </c>
      <c r="AG101" s="46">
        <v>0</v>
      </c>
      <c r="AH101" s="46">
        <v>0</v>
      </c>
      <c r="AI101" s="46">
        <v>0</v>
      </c>
      <c r="AJ101" s="46">
        <v>0</v>
      </c>
      <c r="AK101" s="46">
        <v>0</v>
      </c>
      <c r="AL101" s="46">
        <f t="shared" si="6"/>
        <v>10000000</v>
      </c>
    </row>
    <row r="102" spans="1:38" s="47" customFormat="1" x14ac:dyDescent="0.25">
      <c r="A102" s="39" t="s">
        <v>329</v>
      </c>
      <c r="B102" s="39" t="s">
        <v>9</v>
      </c>
      <c r="C102" s="39" t="s">
        <v>706</v>
      </c>
      <c r="D102" s="39" t="s">
        <v>189</v>
      </c>
      <c r="E102" s="39" t="s">
        <v>224</v>
      </c>
      <c r="F102" s="39" t="s">
        <v>387</v>
      </c>
      <c r="G102" s="41">
        <v>4102</v>
      </c>
      <c r="H102" s="39" t="s">
        <v>143</v>
      </c>
      <c r="I102" s="39" t="s">
        <v>484</v>
      </c>
      <c r="J102" s="39" t="s">
        <v>657</v>
      </c>
      <c r="K102" s="41">
        <v>4102052</v>
      </c>
      <c r="L102" s="39" t="s">
        <v>658</v>
      </c>
      <c r="M102" s="41">
        <v>410205201</v>
      </c>
      <c r="N102" s="56">
        <v>1</v>
      </c>
      <c r="O102" s="39" t="s">
        <v>883</v>
      </c>
      <c r="P102" s="39" t="s">
        <v>873</v>
      </c>
      <c r="Q102" s="44" t="s">
        <v>935</v>
      </c>
      <c r="R102" s="39" t="s">
        <v>691</v>
      </c>
      <c r="S102" s="45" t="s">
        <v>872</v>
      </c>
      <c r="T102" s="45" t="s">
        <v>754</v>
      </c>
      <c r="U102" s="46">
        <v>80000000</v>
      </c>
      <c r="V102" s="46">
        <v>80000000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6">
        <v>0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v>0</v>
      </c>
      <c r="AK102" s="46">
        <v>0</v>
      </c>
      <c r="AL102" s="46">
        <f t="shared" si="6"/>
        <v>80000000</v>
      </c>
    </row>
    <row r="103" spans="1:38" s="47" customFormat="1" x14ac:dyDescent="0.25">
      <c r="A103" s="39" t="s">
        <v>330</v>
      </c>
      <c r="B103" s="39" t="s">
        <v>9</v>
      </c>
      <c r="C103" s="39" t="s">
        <v>706</v>
      </c>
      <c r="D103" s="39" t="s">
        <v>189</v>
      </c>
      <c r="E103" s="39" t="s">
        <v>224</v>
      </c>
      <c r="F103" s="39" t="s">
        <v>387</v>
      </c>
      <c r="G103" s="41">
        <v>4102</v>
      </c>
      <c r="H103" s="39" t="s">
        <v>143</v>
      </c>
      <c r="I103" s="39" t="s">
        <v>485</v>
      </c>
      <c r="J103" s="39" t="s">
        <v>653</v>
      </c>
      <c r="K103" s="41">
        <v>4102046</v>
      </c>
      <c r="L103" s="39" t="s">
        <v>654</v>
      </c>
      <c r="M103" s="41">
        <v>410204600</v>
      </c>
      <c r="N103" s="43">
        <v>2</v>
      </c>
      <c r="O103" s="39" t="s">
        <v>882</v>
      </c>
      <c r="P103" s="39" t="s">
        <v>876</v>
      </c>
      <c r="Q103" s="44" t="s">
        <v>935</v>
      </c>
      <c r="R103" s="39" t="s">
        <v>690</v>
      </c>
      <c r="S103" s="45" t="s">
        <v>107</v>
      </c>
      <c r="T103" s="45" t="s">
        <v>754</v>
      </c>
      <c r="U103" s="46">
        <v>60000000</v>
      </c>
      <c r="V103" s="46">
        <v>60000000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B103" s="46">
        <v>0</v>
      </c>
      <c r="AC103" s="46">
        <v>0</v>
      </c>
      <c r="AD103" s="46">
        <v>0</v>
      </c>
      <c r="AE103" s="46">
        <v>0</v>
      </c>
      <c r="AF103" s="46">
        <v>0</v>
      </c>
      <c r="AG103" s="46">
        <v>0</v>
      </c>
      <c r="AH103" s="46">
        <v>0</v>
      </c>
      <c r="AI103" s="46">
        <v>0</v>
      </c>
      <c r="AJ103" s="46">
        <v>0</v>
      </c>
      <c r="AK103" s="46">
        <v>0</v>
      </c>
      <c r="AL103" s="46">
        <f t="shared" si="6"/>
        <v>60000000</v>
      </c>
    </row>
    <row r="104" spans="1:38" s="47" customFormat="1" x14ac:dyDescent="0.25">
      <c r="A104" s="39" t="s">
        <v>331</v>
      </c>
      <c r="B104" s="39" t="s">
        <v>9</v>
      </c>
      <c r="C104" s="39" t="s">
        <v>706</v>
      </c>
      <c r="D104" s="39" t="s">
        <v>189</v>
      </c>
      <c r="E104" s="39" t="s">
        <v>224</v>
      </c>
      <c r="F104" s="39" t="s">
        <v>387</v>
      </c>
      <c r="G104" s="41">
        <v>4102</v>
      </c>
      <c r="H104" s="39" t="s">
        <v>143</v>
      </c>
      <c r="I104" s="39" t="s">
        <v>486</v>
      </c>
      <c r="J104" s="39" t="s">
        <v>651</v>
      </c>
      <c r="K104" s="41">
        <v>4102047</v>
      </c>
      <c r="L104" s="39" t="s">
        <v>652</v>
      </c>
      <c r="M104" s="41">
        <v>410204700</v>
      </c>
      <c r="N104" s="43">
        <v>1</v>
      </c>
      <c r="O104" s="39" t="s">
        <v>882</v>
      </c>
      <c r="P104" s="39" t="s">
        <v>876</v>
      </c>
      <c r="Q104" s="44" t="s">
        <v>935</v>
      </c>
      <c r="R104" s="39" t="s">
        <v>692</v>
      </c>
      <c r="S104" s="45" t="s">
        <v>874</v>
      </c>
      <c r="T104" s="45" t="s">
        <v>754</v>
      </c>
      <c r="U104" s="46">
        <v>16500000</v>
      </c>
      <c r="V104" s="46">
        <v>16500000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B104" s="46">
        <v>0</v>
      </c>
      <c r="AC104" s="46">
        <v>0</v>
      </c>
      <c r="AD104" s="46">
        <v>0</v>
      </c>
      <c r="AE104" s="46">
        <v>0</v>
      </c>
      <c r="AF104" s="46">
        <v>0</v>
      </c>
      <c r="AG104" s="46">
        <v>0</v>
      </c>
      <c r="AH104" s="46">
        <v>0</v>
      </c>
      <c r="AI104" s="46">
        <v>0</v>
      </c>
      <c r="AJ104" s="46">
        <v>0</v>
      </c>
      <c r="AK104" s="46">
        <v>0</v>
      </c>
      <c r="AL104" s="46">
        <f t="shared" si="6"/>
        <v>16500000</v>
      </c>
    </row>
    <row r="105" spans="1:38" s="47" customFormat="1" x14ac:dyDescent="0.25">
      <c r="A105" s="39" t="s">
        <v>332</v>
      </c>
      <c r="B105" s="40" t="s">
        <v>9</v>
      </c>
      <c r="C105" s="39" t="s">
        <v>706</v>
      </c>
      <c r="D105" s="39" t="s">
        <v>189</v>
      </c>
      <c r="E105" s="40" t="s">
        <v>224</v>
      </c>
      <c r="F105" s="40" t="s">
        <v>29</v>
      </c>
      <c r="G105" s="41">
        <v>4103</v>
      </c>
      <c r="H105" s="39" t="s">
        <v>143</v>
      </c>
      <c r="I105" s="39" t="s">
        <v>487</v>
      </c>
      <c r="J105" s="39" t="s">
        <v>56</v>
      </c>
      <c r="K105" s="41">
        <v>4103054</v>
      </c>
      <c r="L105" s="39" t="s">
        <v>57</v>
      </c>
      <c r="M105" s="41">
        <v>410305400</v>
      </c>
      <c r="N105" s="43">
        <v>1</v>
      </c>
      <c r="O105" s="39" t="s">
        <v>882</v>
      </c>
      <c r="P105" s="39" t="s">
        <v>876</v>
      </c>
      <c r="Q105" s="44" t="s">
        <v>935</v>
      </c>
      <c r="R105" s="39" t="s">
        <v>692</v>
      </c>
      <c r="S105" s="45" t="s">
        <v>875</v>
      </c>
      <c r="T105" s="45" t="s">
        <v>754</v>
      </c>
      <c r="U105" s="46">
        <v>16500000</v>
      </c>
      <c r="V105" s="46">
        <v>16500000</v>
      </c>
      <c r="W105" s="46">
        <v>0</v>
      </c>
      <c r="X105" s="46">
        <v>0</v>
      </c>
      <c r="Y105" s="46">
        <v>0</v>
      </c>
      <c r="Z105" s="46">
        <v>0</v>
      </c>
      <c r="AA105" s="46">
        <v>0</v>
      </c>
      <c r="AB105" s="46">
        <v>0</v>
      </c>
      <c r="AC105" s="46">
        <v>0</v>
      </c>
      <c r="AD105" s="46">
        <v>0</v>
      </c>
      <c r="AE105" s="46">
        <v>0</v>
      </c>
      <c r="AF105" s="46">
        <v>0</v>
      </c>
      <c r="AG105" s="46">
        <v>0</v>
      </c>
      <c r="AH105" s="46">
        <v>0</v>
      </c>
      <c r="AI105" s="46">
        <v>0</v>
      </c>
      <c r="AJ105" s="46">
        <v>0</v>
      </c>
      <c r="AK105" s="46">
        <v>0</v>
      </c>
      <c r="AL105" s="46">
        <f t="shared" si="6"/>
        <v>16500000</v>
      </c>
    </row>
    <row r="106" spans="1:38" s="47" customFormat="1" x14ac:dyDescent="0.25">
      <c r="A106" s="39" t="s">
        <v>333</v>
      </c>
      <c r="B106" s="40" t="s">
        <v>9</v>
      </c>
      <c r="C106" s="39" t="s">
        <v>706</v>
      </c>
      <c r="D106" s="39" t="s">
        <v>189</v>
      </c>
      <c r="E106" s="40" t="s">
        <v>224</v>
      </c>
      <c r="F106" s="40" t="s">
        <v>29</v>
      </c>
      <c r="G106" s="41">
        <v>4103</v>
      </c>
      <c r="H106" s="39" t="s">
        <v>143</v>
      </c>
      <c r="I106" s="39" t="s">
        <v>488</v>
      </c>
      <c r="J106" s="39" t="s">
        <v>56</v>
      </c>
      <c r="K106" s="41">
        <v>4103054</v>
      </c>
      <c r="L106" s="39" t="s">
        <v>57</v>
      </c>
      <c r="M106" s="41">
        <v>410305400</v>
      </c>
      <c r="N106" s="43">
        <v>1</v>
      </c>
      <c r="O106" s="39" t="s">
        <v>882</v>
      </c>
      <c r="P106" s="39" t="s">
        <v>876</v>
      </c>
      <c r="Q106" s="44" t="s">
        <v>935</v>
      </c>
      <c r="R106" s="39" t="s">
        <v>692</v>
      </c>
      <c r="S106" s="45" t="s">
        <v>891</v>
      </c>
      <c r="T106" s="45" t="s">
        <v>754</v>
      </c>
      <c r="U106" s="46">
        <v>16500000</v>
      </c>
      <c r="V106" s="46">
        <v>16500000</v>
      </c>
      <c r="W106" s="46">
        <v>0</v>
      </c>
      <c r="X106" s="46">
        <v>0</v>
      </c>
      <c r="Y106" s="46">
        <v>0</v>
      </c>
      <c r="Z106" s="46">
        <v>0</v>
      </c>
      <c r="AA106" s="46">
        <v>0</v>
      </c>
      <c r="AB106" s="46">
        <v>0</v>
      </c>
      <c r="AC106" s="46">
        <v>0</v>
      </c>
      <c r="AD106" s="46">
        <v>0</v>
      </c>
      <c r="AE106" s="46">
        <v>0</v>
      </c>
      <c r="AF106" s="46">
        <v>0</v>
      </c>
      <c r="AG106" s="46">
        <v>0</v>
      </c>
      <c r="AH106" s="46">
        <v>0</v>
      </c>
      <c r="AI106" s="46">
        <v>0</v>
      </c>
      <c r="AJ106" s="46">
        <v>0</v>
      </c>
      <c r="AK106" s="46">
        <v>0</v>
      </c>
      <c r="AL106" s="46">
        <f t="shared" si="6"/>
        <v>16500000</v>
      </c>
    </row>
    <row r="107" spans="1:38" s="47" customFormat="1" x14ac:dyDescent="0.25">
      <c r="A107" s="39" t="s">
        <v>334</v>
      </c>
      <c r="B107" s="40" t="s">
        <v>9</v>
      </c>
      <c r="C107" s="39" t="s">
        <v>706</v>
      </c>
      <c r="D107" s="39" t="s">
        <v>189</v>
      </c>
      <c r="E107" s="40" t="s">
        <v>224</v>
      </c>
      <c r="F107" s="40" t="s">
        <v>29</v>
      </c>
      <c r="G107" s="41">
        <v>4103</v>
      </c>
      <c r="H107" s="39" t="s">
        <v>143</v>
      </c>
      <c r="I107" s="39" t="s">
        <v>489</v>
      </c>
      <c r="J107" s="39" t="s">
        <v>58</v>
      </c>
      <c r="K107" s="41">
        <v>4103052</v>
      </c>
      <c r="L107" s="39" t="s">
        <v>659</v>
      </c>
      <c r="M107" s="41">
        <v>410305202</v>
      </c>
      <c r="N107" s="43">
        <v>1</v>
      </c>
      <c r="O107" s="39" t="s">
        <v>882</v>
      </c>
      <c r="P107" s="39" t="s">
        <v>876</v>
      </c>
      <c r="Q107" s="44" t="s">
        <v>935</v>
      </c>
      <c r="R107" s="39" t="s">
        <v>693</v>
      </c>
      <c r="S107" s="45" t="s">
        <v>155</v>
      </c>
      <c r="T107" s="45" t="s">
        <v>754</v>
      </c>
      <c r="U107" s="46">
        <v>5000000</v>
      </c>
      <c r="V107" s="46">
        <v>5000000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B107" s="46">
        <v>0</v>
      </c>
      <c r="AC107" s="46">
        <v>0</v>
      </c>
      <c r="AD107" s="46">
        <v>0</v>
      </c>
      <c r="AE107" s="46">
        <v>0</v>
      </c>
      <c r="AF107" s="46">
        <v>0</v>
      </c>
      <c r="AG107" s="46">
        <v>0</v>
      </c>
      <c r="AH107" s="46">
        <v>0</v>
      </c>
      <c r="AI107" s="46">
        <v>0</v>
      </c>
      <c r="AJ107" s="46">
        <v>0</v>
      </c>
      <c r="AK107" s="46">
        <v>0</v>
      </c>
      <c r="AL107" s="46">
        <f t="shared" si="6"/>
        <v>5000000</v>
      </c>
    </row>
    <row r="108" spans="1:38" s="47" customFormat="1" x14ac:dyDescent="0.25">
      <c r="A108" s="39" t="s">
        <v>335</v>
      </c>
      <c r="B108" s="40" t="s">
        <v>9</v>
      </c>
      <c r="C108" s="39" t="s">
        <v>706</v>
      </c>
      <c r="D108" s="39" t="s">
        <v>189</v>
      </c>
      <c r="E108" s="40" t="s">
        <v>224</v>
      </c>
      <c r="F108" s="40" t="s">
        <v>29</v>
      </c>
      <c r="G108" s="41">
        <v>4103</v>
      </c>
      <c r="H108" s="39" t="s">
        <v>143</v>
      </c>
      <c r="I108" s="39" t="s">
        <v>490</v>
      </c>
      <c r="J108" s="39" t="s">
        <v>56</v>
      </c>
      <c r="K108" s="41">
        <v>4103054</v>
      </c>
      <c r="L108" s="39" t="s">
        <v>57</v>
      </c>
      <c r="M108" s="41">
        <v>410305400</v>
      </c>
      <c r="N108" s="43">
        <v>1</v>
      </c>
      <c r="O108" s="39" t="s">
        <v>882</v>
      </c>
      <c r="P108" s="39" t="s">
        <v>876</v>
      </c>
      <c r="Q108" s="44" t="s">
        <v>935</v>
      </c>
      <c r="R108" s="39" t="s">
        <v>692</v>
      </c>
      <c r="S108" s="60" t="s">
        <v>916</v>
      </c>
      <c r="T108" s="45" t="s">
        <v>754</v>
      </c>
      <c r="U108" s="46">
        <v>16500000</v>
      </c>
      <c r="V108" s="46">
        <v>16500000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B108" s="46">
        <v>0</v>
      </c>
      <c r="AC108" s="46">
        <v>0</v>
      </c>
      <c r="AD108" s="46">
        <v>0</v>
      </c>
      <c r="AE108" s="46">
        <v>0</v>
      </c>
      <c r="AF108" s="46">
        <v>0</v>
      </c>
      <c r="AG108" s="46">
        <v>0</v>
      </c>
      <c r="AH108" s="46">
        <v>0</v>
      </c>
      <c r="AI108" s="46">
        <v>0</v>
      </c>
      <c r="AJ108" s="46">
        <v>0</v>
      </c>
      <c r="AK108" s="46">
        <v>0</v>
      </c>
      <c r="AL108" s="46">
        <f t="shared" si="6"/>
        <v>16500000</v>
      </c>
    </row>
    <row r="109" spans="1:38" s="47" customFormat="1" x14ac:dyDescent="0.25">
      <c r="A109" s="39" t="s">
        <v>336</v>
      </c>
      <c r="B109" s="40" t="s">
        <v>9</v>
      </c>
      <c r="C109" s="39" t="s">
        <v>706</v>
      </c>
      <c r="D109" s="39" t="s">
        <v>189</v>
      </c>
      <c r="E109" s="40" t="s">
        <v>224</v>
      </c>
      <c r="F109" s="40" t="s">
        <v>29</v>
      </c>
      <c r="G109" s="41">
        <v>4103</v>
      </c>
      <c r="H109" s="39" t="s">
        <v>143</v>
      </c>
      <c r="I109" s="39" t="s">
        <v>491</v>
      </c>
      <c r="J109" s="39" t="s">
        <v>58</v>
      </c>
      <c r="K109" s="41">
        <v>4103052</v>
      </c>
      <c r="L109" s="39" t="s">
        <v>659</v>
      </c>
      <c r="M109" s="41">
        <v>410305202</v>
      </c>
      <c r="N109" s="43">
        <v>1</v>
      </c>
      <c r="O109" s="39" t="s">
        <v>882</v>
      </c>
      <c r="P109" s="39" t="s">
        <v>876</v>
      </c>
      <c r="Q109" s="44" t="s">
        <v>935</v>
      </c>
      <c r="R109" s="39" t="s">
        <v>692</v>
      </c>
      <c r="S109" s="60" t="s">
        <v>917</v>
      </c>
      <c r="T109" s="45" t="s">
        <v>754</v>
      </c>
      <c r="U109" s="46">
        <v>16500000</v>
      </c>
      <c r="V109" s="46">
        <v>16500000</v>
      </c>
      <c r="W109" s="46">
        <v>0</v>
      </c>
      <c r="X109" s="46">
        <v>0</v>
      </c>
      <c r="Y109" s="46">
        <v>0</v>
      </c>
      <c r="Z109" s="46">
        <v>0</v>
      </c>
      <c r="AA109" s="46">
        <v>0</v>
      </c>
      <c r="AB109" s="46">
        <v>0</v>
      </c>
      <c r="AC109" s="46">
        <v>0</v>
      </c>
      <c r="AD109" s="46">
        <v>0</v>
      </c>
      <c r="AE109" s="46">
        <v>0</v>
      </c>
      <c r="AF109" s="46">
        <v>0</v>
      </c>
      <c r="AG109" s="46">
        <v>0</v>
      </c>
      <c r="AH109" s="46">
        <v>0</v>
      </c>
      <c r="AI109" s="46">
        <v>0</v>
      </c>
      <c r="AJ109" s="46">
        <v>0</v>
      </c>
      <c r="AK109" s="46">
        <v>0</v>
      </c>
      <c r="AL109" s="46">
        <f t="shared" si="6"/>
        <v>16500000</v>
      </c>
    </row>
    <row r="110" spans="1:38" s="47" customFormat="1" x14ac:dyDescent="0.25">
      <c r="A110" s="39" t="s">
        <v>337</v>
      </c>
      <c r="B110" s="40" t="s">
        <v>9</v>
      </c>
      <c r="C110" s="39" t="s">
        <v>706</v>
      </c>
      <c r="D110" s="39" t="s">
        <v>189</v>
      </c>
      <c r="E110" s="40" t="s">
        <v>224</v>
      </c>
      <c r="F110" s="40" t="s">
        <v>29</v>
      </c>
      <c r="G110" s="41">
        <v>4103</v>
      </c>
      <c r="H110" s="39" t="s">
        <v>143</v>
      </c>
      <c r="I110" s="39" t="s">
        <v>492</v>
      </c>
      <c r="J110" s="39" t="s">
        <v>58</v>
      </c>
      <c r="K110" s="41">
        <v>4103052</v>
      </c>
      <c r="L110" s="39" t="s">
        <v>659</v>
      </c>
      <c r="M110" s="41">
        <v>410305202</v>
      </c>
      <c r="N110" s="43">
        <v>1</v>
      </c>
      <c r="O110" s="39" t="s">
        <v>882</v>
      </c>
      <c r="P110" s="39" t="s">
        <v>876</v>
      </c>
      <c r="Q110" s="44" t="s">
        <v>935</v>
      </c>
      <c r="R110" s="39" t="s">
        <v>692</v>
      </c>
      <c r="S110" s="60" t="s">
        <v>918</v>
      </c>
      <c r="T110" s="45" t="s">
        <v>754</v>
      </c>
      <c r="U110" s="46">
        <v>16500000</v>
      </c>
      <c r="V110" s="46">
        <v>16500000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B110" s="46">
        <v>0</v>
      </c>
      <c r="AC110" s="46">
        <v>0</v>
      </c>
      <c r="AD110" s="46">
        <v>0</v>
      </c>
      <c r="AE110" s="46">
        <v>0</v>
      </c>
      <c r="AF110" s="46">
        <v>0</v>
      </c>
      <c r="AG110" s="46">
        <v>0</v>
      </c>
      <c r="AH110" s="46">
        <v>0</v>
      </c>
      <c r="AI110" s="46">
        <v>0</v>
      </c>
      <c r="AJ110" s="46">
        <v>0</v>
      </c>
      <c r="AK110" s="46">
        <v>0</v>
      </c>
      <c r="AL110" s="46">
        <f t="shared" si="6"/>
        <v>16500000</v>
      </c>
    </row>
    <row r="111" spans="1:38" s="47" customFormat="1" x14ac:dyDescent="0.25">
      <c r="A111" s="39" t="s">
        <v>338</v>
      </c>
      <c r="B111" s="40" t="s">
        <v>9</v>
      </c>
      <c r="C111" s="39" t="s">
        <v>706</v>
      </c>
      <c r="D111" s="39" t="s">
        <v>189</v>
      </c>
      <c r="E111" s="40" t="s">
        <v>224</v>
      </c>
      <c r="F111" s="40" t="s">
        <v>29</v>
      </c>
      <c r="G111" s="41">
        <v>4103</v>
      </c>
      <c r="H111" s="39" t="s">
        <v>143</v>
      </c>
      <c r="I111" s="39" t="s">
        <v>493</v>
      </c>
      <c r="J111" s="39" t="s">
        <v>58</v>
      </c>
      <c r="K111" s="41">
        <v>4103052</v>
      </c>
      <c r="L111" s="39" t="s">
        <v>659</v>
      </c>
      <c r="M111" s="41">
        <v>410305202</v>
      </c>
      <c r="N111" s="43">
        <v>4</v>
      </c>
      <c r="O111" s="39" t="s">
        <v>882</v>
      </c>
      <c r="P111" s="39" t="s">
        <v>876</v>
      </c>
      <c r="Q111" s="44" t="s">
        <v>935</v>
      </c>
      <c r="R111" s="39" t="s">
        <v>692</v>
      </c>
      <c r="S111" s="60" t="s">
        <v>149</v>
      </c>
      <c r="T111" s="45" t="s">
        <v>754</v>
      </c>
      <c r="U111" s="46">
        <v>30000000</v>
      </c>
      <c r="V111" s="46">
        <v>30000000</v>
      </c>
      <c r="W111" s="46">
        <v>0</v>
      </c>
      <c r="X111" s="46">
        <v>0</v>
      </c>
      <c r="Y111" s="46">
        <v>0</v>
      </c>
      <c r="Z111" s="46">
        <v>0</v>
      </c>
      <c r="AA111" s="46">
        <v>0</v>
      </c>
      <c r="AB111" s="46">
        <v>0</v>
      </c>
      <c r="AC111" s="46">
        <v>0</v>
      </c>
      <c r="AD111" s="46">
        <v>0</v>
      </c>
      <c r="AE111" s="46">
        <v>0</v>
      </c>
      <c r="AF111" s="46">
        <v>0</v>
      </c>
      <c r="AG111" s="46">
        <v>0</v>
      </c>
      <c r="AH111" s="46">
        <v>0</v>
      </c>
      <c r="AI111" s="46">
        <v>0</v>
      </c>
      <c r="AJ111" s="46">
        <v>0</v>
      </c>
      <c r="AK111" s="46">
        <v>0</v>
      </c>
      <c r="AL111" s="46">
        <f t="shared" si="6"/>
        <v>30000000</v>
      </c>
    </row>
    <row r="112" spans="1:38" s="47" customFormat="1" x14ac:dyDescent="0.25">
      <c r="A112" s="39" t="s">
        <v>339</v>
      </c>
      <c r="B112" s="40" t="s">
        <v>9</v>
      </c>
      <c r="C112" s="39" t="s">
        <v>706</v>
      </c>
      <c r="D112" s="39" t="s">
        <v>189</v>
      </c>
      <c r="E112" s="40" t="s">
        <v>224</v>
      </c>
      <c r="F112" s="40" t="s">
        <v>29</v>
      </c>
      <c r="G112" s="41">
        <v>4103</v>
      </c>
      <c r="H112" s="39" t="s">
        <v>143</v>
      </c>
      <c r="I112" s="39" t="s">
        <v>494</v>
      </c>
      <c r="J112" s="39" t="s">
        <v>56</v>
      </c>
      <c r="K112" s="41">
        <v>4103054</v>
      </c>
      <c r="L112" s="39" t="s">
        <v>57</v>
      </c>
      <c r="M112" s="41">
        <v>410305400</v>
      </c>
      <c r="N112" s="43">
        <v>1</v>
      </c>
      <c r="O112" s="39" t="s">
        <v>882</v>
      </c>
      <c r="P112" s="39" t="s">
        <v>876</v>
      </c>
      <c r="Q112" s="44" t="s">
        <v>935</v>
      </c>
      <c r="R112" s="39" t="s">
        <v>692</v>
      </c>
      <c r="S112" s="60" t="s">
        <v>919</v>
      </c>
      <c r="T112" s="45" t="s">
        <v>754</v>
      </c>
      <c r="U112" s="46">
        <v>16500000</v>
      </c>
      <c r="V112" s="46">
        <v>16500000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B112" s="46">
        <v>0</v>
      </c>
      <c r="AC112" s="46">
        <v>0</v>
      </c>
      <c r="AD112" s="46">
        <v>0</v>
      </c>
      <c r="AE112" s="46">
        <v>0</v>
      </c>
      <c r="AF112" s="46">
        <v>0</v>
      </c>
      <c r="AG112" s="46">
        <v>0</v>
      </c>
      <c r="AH112" s="46">
        <v>0</v>
      </c>
      <c r="AI112" s="46">
        <v>0</v>
      </c>
      <c r="AJ112" s="46">
        <v>0</v>
      </c>
      <c r="AK112" s="46">
        <v>0</v>
      </c>
      <c r="AL112" s="46">
        <f t="shared" si="6"/>
        <v>16500000</v>
      </c>
    </row>
    <row r="113" spans="1:38" s="47" customFormat="1" x14ac:dyDescent="0.25">
      <c r="A113" s="39" t="s">
        <v>340</v>
      </c>
      <c r="B113" s="40" t="s">
        <v>8</v>
      </c>
      <c r="C113" s="39" t="s">
        <v>9</v>
      </c>
      <c r="D113" s="39" t="s">
        <v>189</v>
      </c>
      <c r="E113" s="40" t="s">
        <v>224</v>
      </c>
      <c r="F113" s="40" t="s">
        <v>29</v>
      </c>
      <c r="G113" s="41">
        <v>4103</v>
      </c>
      <c r="H113" s="39" t="s">
        <v>143</v>
      </c>
      <c r="I113" s="39" t="s">
        <v>495</v>
      </c>
      <c r="J113" s="39" t="s">
        <v>58</v>
      </c>
      <c r="K113" s="41">
        <v>4103052</v>
      </c>
      <c r="L113" s="39" t="s">
        <v>659</v>
      </c>
      <c r="M113" s="41">
        <v>410305202</v>
      </c>
      <c r="N113" s="43">
        <v>1</v>
      </c>
      <c r="O113" s="39" t="s">
        <v>882</v>
      </c>
      <c r="P113" s="39" t="s">
        <v>876</v>
      </c>
      <c r="Q113" s="44" t="s">
        <v>935</v>
      </c>
      <c r="R113" s="39" t="s">
        <v>202</v>
      </c>
      <c r="S113" s="60" t="s">
        <v>920</v>
      </c>
      <c r="T113" s="45" t="s">
        <v>764</v>
      </c>
      <c r="U113" s="64">
        <v>40000000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B113" s="46">
        <v>0</v>
      </c>
      <c r="AC113" s="64">
        <v>40000000</v>
      </c>
      <c r="AD113" s="46">
        <v>0</v>
      </c>
      <c r="AE113" s="46">
        <v>0</v>
      </c>
      <c r="AF113" s="46">
        <v>0</v>
      </c>
      <c r="AG113" s="46">
        <v>0</v>
      </c>
      <c r="AH113" s="46">
        <v>0</v>
      </c>
      <c r="AI113" s="46">
        <v>0</v>
      </c>
      <c r="AJ113" s="46">
        <v>0</v>
      </c>
      <c r="AK113" s="46">
        <v>0</v>
      </c>
      <c r="AL113" s="46">
        <f t="shared" si="6"/>
        <v>40000000</v>
      </c>
    </row>
    <row r="114" spans="1:38" s="47" customFormat="1" x14ac:dyDescent="0.25">
      <c r="A114" s="39" t="s">
        <v>341</v>
      </c>
      <c r="B114" s="40" t="s">
        <v>9</v>
      </c>
      <c r="C114" s="39" t="s">
        <v>706</v>
      </c>
      <c r="D114" s="39" t="s">
        <v>189</v>
      </c>
      <c r="E114" s="40" t="s">
        <v>224</v>
      </c>
      <c r="F114" s="40" t="s">
        <v>29</v>
      </c>
      <c r="G114" s="41">
        <v>4103</v>
      </c>
      <c r="H114" s="39" t="s">
        <v>143</v>
      </c>
      <c r="I114" s="39" t="s">
        <v>496</v>
      </c>
      <c r="J114" s="39" t="s">
        <v>74</v>
      </c>
      <c r="K114" s="41">
        <v>4103050</v>
      </c>
      <c r="L114" s="39" t="s">
        <v>660</v>
      </c>
      <c r="M114" s="41">
        <v>410305000</v>
      </c>
      <c r="N114" s="56">
        <v>1</v>
      </c>
      <c r="O114" s="39" t="s">
        <v>882</v>
      </c>
      <c r="P114" s="39" t="s">
        <v>876</v>
      </c>
      <c r="Q114" s="44" t="s">
        <v>935</v>
      </c>
      <c r="R114" s="39" t="s">
        <v>172</v>
      </c>
      <c r="S114" s="60" t="s">
        <v>126</v>
      </c>
      <c r="T114" s="45" t="s">
        <v>754</v>
      </c>
      <c r="U114" s="46">
        <v>121000000</v>
      </c>
      <c r="V114" s="46">
        <v>121000000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B114" s="46">
        <v>0</v>
      </c>
      <c r="AC114" s="46">
        <v>0</v>
      </c>
      <c r="AD114" s="46">
        <v>0</v>
      </c>
      <c r="AE114" s="46">
        <v>0</v>
      </c>
      <c r="AF114" s="46">
        <v>0</v>
      </c>
      <c r="AG114" s="46">
        <v>0</v>
      </c>
      <c r="AH114" s="46">
        <v>0</v>
      </c>
      <c r="AI114" s="46">
        <v>0</v>
      </c>
      <c r="AJ114" s="46">
        <v>0</v>
      </c>
      <c r="AK114" s="46">
        <v>0</v>
      </c>
      <c r="AL114" s="46">
        <f t="shared" si="6"/>
        <v>121000000</v>
      </c>
    </row>
    <row r="115" spans="1:38" s="47" customFormat="1" x14ac:dyDescent="0.25">
      <c r="A115" s="39" t="s">
        <v>342</v>
      </c>
      <c r="B115" s="40" t="s">
        <v>2</v>
      </c>
      <c r="C115" s="39" t="s">
        <v>706</v>
      </c>
      <c r="D115" s="39" t="s">
        <v>189</v>
      </c>
      <c r="E115" s="40" t="s">
        <v>224</v>
      </c>
      <c r="F115" s="40" t="s">
        <v>10</v>
      </c>
      <c r="G115" s="41">
        <v>4104</v>
      </c>
      <c r="H115" s="42" t="s">
        <v>143</v>
      </c>
      <c r="I115" s="42" t="s">
        <v>497</v>
      </c>
      <c r="J115" s="39" t="s">
        <v>661</v>
      </c>
      <c r="K115" s="41">
        <v>4104002</v>
      </c>
      <c r="L115" s="39" t="s">
        <v>662</v>
      </c>
      <c r="M115" s="41">
        <v>410400200</v>
      </c>
      <c r="N115" s="43">
        <v>1</v>
      </c>
      <c r="O115" s="39" t="s">
        <v>881</v>
      </c>
      <c r="P115" s="39" t="s">
        <v>877</v>
      </c>
      <c r="Q115" s="44" t="s">
        <v>935</v>
      </c>
      <c r="R115" s="39" t="s">
        <v>711</v>
      </c>
      <c r="S115" s="60" t="s">
        <v>921</v>
      </c>
      <c r="T115" s="45" t="s">
        <v>898</v>
      </c>
      <c r="U115" s="46">
        <v>300000000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>
        <v>0</v>
      </c>
      <c r="AB115" s="46">
        <v>0</v>
      </c>
      <c r="AC115" s="46">
        <v>0</v>
      </c>
      <c r="AD115" s="46">
        <v>0</v>
      </c>
      <c r="AE115" s="46">
        <v>0</v>
      </c>
      <c r="AF115" s="46">
        <v>0</v>
      </c>
      <c r="AG115" s="46">
        <v>0</v>
      </c>
      <c r="AH115" s="46">
        <v>0</v>
      </c>
      <c r="AI115" s="46">
        <v>0</v>
      </c>
      <c r="AJ115" s="46">
        <v>0</v>
      </c>
      <c r="AK115" s="46">
        <v>300000000</v>
      </c>
      <c r="AL115" s="46">
        <f t="shared" ref="AL115:AL145" si="7">V115+W115+X115+Y115+Z115+AA115+AB115+AC115+AD115+AE115+AF115+AG115+AH115+AI115+AJ115+AK115</f>
        <v>300000000</v>
      </c>
    </row>
    <row r="116" spans="1:38" s="47" customFormat="1" x14ac:dyDescent="0.25">
      <c r="A116" s="39" t="s">
        <v>343</v>
      </c>
      <c r="B116" s="40" t="s">
        <v>8</v>
      </c>
      <c r="C116" s="39" t="s">
        <v>706</v>
      </c>
      <c r="D116" s="39" t="s">
        <v>189</v>
      </c>
      <c r="E116" s="40" t="s">
        <v>224</v>
      </c>
      <c r="F116" s="40" t="s">
        <v>10</v>
      </c>
      <c r="G116" s="41">
        <v>4104</v>
      </c>
      <c r="H116" s="42" t="s">
        <v>143</v>
      </c>
      <c r="I116" s="42" t="s">
        <v>498</v>
      </c>
      <c r="J116" s="39" t="s">
        <v>62</v>
      </c>
      <c r="K116" s="41">
        <v>4104008</v>
      </c>
      <c r="L116" s="39" t="s">
        <v>63</v>
      </c>
      <c r="M116" s="41">
        <v>410400800</v>
      </c>
      <c r="N116" s="43">
        <v>105</v>
      </c>
      <c r="O116" s="39" t="s">
        <v>880</v>
      </c>
      <c r="P116" s="39" t="s">
        <v>878</v>
      </c>
      <c r="Q116" s="44" t="s">
        <v>935</v>
      </c>
      <c r="R116" s="39" t="s">
        <v>202</v>
      </c>
      <c r="S116" s="45" t="s">
        <v>922</v>
      </c>
      <c r="T116" s="45" t="s">
        <v>923</v>
      </c>
      <c r="U116" s="46">
        <f>55000000+1100000000+500000000+40000000</f>
        <v>1695000000</v>
      </c>
      <c r="V116" s="46">
        <v>55000000</v>
      </c>
      <c r="W116" s="46">
        <v>1100000000</v>
      </c>
      <c r="X116" s="46">
        <v>0</v>
      </c>
      <c r="Y116" s="46">
        <v>0</v>
      </c>
      <c r="Z116" s="46">
        <v>0</v>
      </c>
      <c r="AA116" s="46">
        <v>0</v>
      </c>
      <c r="AB116" s="46">
        <v>0</v>
      </c>
      <c r="AC116" s="46">
        <v>500000000</v>
      </c>
      <c r="AD116" s="46">
        <v>0</v>
      </c>
      <c r="AE116" s="46">
        <v>0</v>
      </c>
      <c r="AF116" s="46">
        <v>0</v>
      </c>
      <c r="AG116" s="46">
        <v>0</v>
      </c>
      <c r="AH116" s="46">
        <v>0</v>
      </c>
      <c r="AI116" s="46">
        <v>0</v>
      </c>
      <c r="AJ116" s="46">
        <v>0</v>
      </c>
      <c r="AK116" s="46">
        <v>40000000</v>
      </c>
      <c r="AL116" s="46">
        <f t="shared" si="7"/>
        <v>1695000000</v>
      </c>
    </row>
    <row r="117" spans="1:38" s="47" customFormat="1" x14ac:dyDescent="0.25">
      <c r="A117" s="39" t="s">
        <v>344</v>
      </c>
      <c r="B117" s="40" t="s">
        <v>1</v>
      </c>
      <c r="C117" s="40" t="s">
        <v>706</v>
      </c>
      <c r="D117" s="39" t="s">
        <v>189</v>
      </c>
      <c r="E117" s="40" t="s">
        <v>226</v>
      </c>
      <c r="F117" s="40" t="s">
        <v>388</v>
      </c>
      <c r="G117" s="41">
        <v>4301</v>
      </c>
      <c r="H117" s="42" t="s">
        <v>143</v>
      </c>
      <c r="I117" s="39" t="s">
        <v>745</v>
      </c>
      <c r="J117" s="39" t="s">
        <v>663</v>
      </c>
      <c r="K117" s="41">
        <v>4301001</v>
      </c>
      <c r="L117" s="39" t="s">
        <v>35</v>
      </c>
      <c r="M117" s="58">
        <v>430100100</v>
      </c>
      <c r="N117" s="67">
        <v>700</v>
      </c>
      <c r="O117" s="39" t="s">
        <v>829</v>
      </c>
      <c r="P117" s="39" t="s">
        <v>830</v>
      </c>
      <c r="Q117" s="44" t="s">
        <v>935</v>
      </c>
      <c r="R117" s="39" t="s">
        <v>696</v>
      </c>
      <c r="S117" s="45" t="s">
        <v>831</v>
      </c>
      <c r="T117" s="45" t="s">
        <v>924</v>
      </c>
      <c r="U117" s="46">
        <v>110000000</v>
      </c>
      <c r="V117" s="46">
        <v>0</v>
      </c>
      <c r="W117" s="46">
        <v>110000000</v>
      </c>
      <c r="X117" s="46">
        <v>0</v>
      </c>
      <c r="Y117" s="46">
        <v>0</v>
      </c>
      <c r="Z117" s="46">
        <v>0</v>
      </c>
      <c r="AA117" s="46">
        <v>0</v>
      </c>
      <c r="AB117" s="46">
        <v>0</v>
      </c>
      <c r="AC117" s="46">
        <v>0</v>
      </c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f t="shared" si="7"/>
        <v>110000000</v>
      </c>
    </row>
    <row r="118" spans="1:38" s="47" customFormat="1" x14ac:dyDescent="0.25">
      <c r="A118" s="39" t="s">
        <v>345</v>
      </c>
      <c r="B118" s="40" t="s">
        <v>1</v>
      </c>
      <c r="C118" s="40" t="s">
        <v>706</v>
      </c>
      <c r="D118" s="39" t="s">
        <v>189</v>
      </c>
      <c r="E118" s="40" t="s">
        <v>226</v>
      </c>
      <c r="F118" s="40" t="s">
        <v>388</v>
      </c>
      <c r="G118" s="41">
        <v>4301</v>
      </c>
      <c r="H118" s="42" t="s">
        <v>143</v>
      </c>
      <c r="I118" s="42" t="s">
        <v>499</v>
      </c>
      <c r="J118" s="40" t="s">
        <v>664</v>
      </c>
      <c r="K118" s="41">
        <v>4301037</v>
      </c>
      <c r="L118" s="39" t="s">
        <v>665</v>
      </c>
      <c r="M118" s="41">
        <v>430103700</v>
      </c>
      <c r="N118" s="43">
        <v>1200</v>
      </c>
      <c r="O118" s="39" t="s">
        <v>829</v>
      </c>
      <c r="P118" s="39" t="s">
        <v>830</v>
      </c>
      <c r="Q118" s="44" t="s">
        <v>935</v>
      </c>
      <c r="R118" s="39" t="s">
        <v>696</v>
      </c>
      <c r="S118" s="45" t="s">
        <v>832</v>
      </c>
      <c r="T118" s="45" t="s">
        <v>924</v>
      </c>
      <c r="U118" s="46">
        <v>60000000</v>
      </c>
      <c r="V118" s="46">
        <v>0</v>
      </c>
      <c r="W118" s="46">
        <v>60000000</v>
      </c>
      <c r="X118" s="46">
        <v>0</v>
      </c>
      <c r="Y118" s="46">
        <v>0</v>
      </c>
      <c r="Z118" s="46">
        <v>0</v>
      </c>
      <c r="AA118" s="46">
        <v>0</v>
      </c>
      <c r="AB118" s="46">
        <v>0</v>
      </c>
      <c r="AC118" s="46">
        <v>0</v>
      </c>
      <c r="AD118" s="46">
        <v>0</v>
      </c>
      <c r="AE118" s="46">
        <v>0</v>
      </c>
      <c r="AF118" s="46">
        <v>0</v>
      </c>
      <c r="AG118" s="46">
        <v>0</v>
      </c>
      <c r="AH118" s="46">
        <v>0</v>
      </c>
      <c r="AI118" s="46">
        <v>0</v>
      </c>
      <c r="AJ118" s="46">
        <v>0</v>
      </c>
      <c r="AK118" s="46">
        <v>0</v>
      </c>
      <c r="AL118" s="46">
        <f t="shared" si="7"/>
        <v>60000000</v>
      </c>
    </row>
    <row r="119" spans="1:38" s="47" customFormat="1" x14ac:dyDescent="0.25">
      <c r="A119" s="39" t="s">
        <v>346</v>
      </c>
      <c r="B119" s="40" t="s">
        <v>1</v>
      </c>
      <c r="C119" s="40" t="s">
        <v>2</v>
      </c>
      <c r="D119" s="39" t="s">
        <v>189</v>
      </c>
      <c r="E119" s="40" t="s">
        <v>226</v>
      </c>
      <c r="F119" s="40" t="s">
        <v>388</v>
      </c>
      <c r="G119" s="41">
        <v>4301</v>
      </c>
      <c r="H119" s="42" t="s">
        <v>143</v>
      </c>
      <c r="I119" s="42" t="s">
        <v>500</v>
      </c>
      <c r="J119" s="40" t="s">
        <v>3</v>
      </c>
      <c r="K119" s="41">
        <v>4301004</v>
      </c>
      <c r="L119" s="39" t="s">
        <v>4</v>
      </c>
      <c r="M119" s="41">
        <v>430100400</v>
      </c>
      <c r="N119" s="43">
        <v>10</v>
      </c>
      <c r="O119" s="39" t="s">
        <v>829</v>
      </c>
      <c r="P119" s="39" t="s">
        <v>830</v>
      </c>
      <c r="Q119" s="44" t="s">
        <v>935</v>
      </c>
      <c r="R119" s="39" t="s">
        <v>696</v>
      </c>
      <c r="S119" s="45" t="s">
        <v>833</v>
      </c>
      <c r="T119" s="45" t="s">
        <v>924</v>
      </c>
      <c r="U119" s="46">
        <v>40000000</v>
      </c>
      <c r="V119" s="46">
        <v>0</v>
      </c>
      <c r="W119" s="46">
        <v>40000000</v>
      </c>
      <c r="X119" s="46">
        <v>0</v>
      </c>
      <c r="Y119" s="46">
        <v>0</v>
      </c>
      <c r="Z119" s="46">
        <v>0</v>
      </c>
      <c r="AA119" s="46">
        <v>0</v>
      </c>
      <c r="AB119" s="46">
        <v>0</v>
      </c>
      <c r="AC119" s="46">
        <v>0</v>
      </c>
      <c r="AD119" s="46">
        <v>0</v>
      </c>
      <c r="AE119" s="46">
        <v>0</v>
      </c>
      <c r="AF119" s="46">
        <v>0</v>
      </c>
      <c r="AG119" s="46">
        <v>0</v>
      </c>
      <c r="AH119" s="46">
        <v>0</v>
      </c>
      <c r="AI119" s="46">
        <v>0</v>
      </c>
      <c r="AJ119" s="46">
        <v>0</v>
      </c>
      <c r="AK119" s="46">
        <v>0</v>
      </c>
      <c r="AL119" s="46">
        <f t="shared" si="7"/>
        <v>40000000</v>
      </c>
    </row>
    <row r="120" spans="1:38" s="47" customFormat="1" x14ac:dyDescent="0.25">
      <c r="A120" s="39" t="s">
        <v>347</v>
      </c>
      <c r="B120" s="40" t="s">
        <v>2</v>
      </c>
      <c r="C120" s="40" t="s">
        <v>1</v>
      </c>
      <c r="D120" s="39" t="s">
        <v>189</v>
      </c>
      <c r="E120" s="40" t="s">
        <v>226</v>
      </c>
      <c r="F120" s="40" t="s">
        <v>388</v>
      </c>
      <c r="G120" s="41">
        <v>4301</v>
      </c>
      <c r="H120" s="42" t="s">
        <v>143</v>
      </c>
      <c r="I120" s="42" t="s">
        <v>501</v>
      </c>
      <c r="J120" s="40" t="s">
        <v>3</v>
      </c>
      <c r="K120" s="41">
        <v>4301004</v>
      </c>
      <c r="L120" s="39" t="s">
        <v>4</v>
      </c>
      <c r="M120" s="41">
        <v>430100400</v>
      </c>
      <c r="N120" s="43">
        <v>3</v>
      </c>
      <c r="O120" s="39" t="s">
        <v>834</v>
      </c>
      <c r="P120" s="39" t="s">
        <v>835</v>
      </c>
      <c r="Q120" s="44" t="s">
        <v>935</v>
      </c>
      <c r="R120" s="39" t="s">
        <v>696</v>
      </c>
      <c r="S120" s="45" t="s">
        <v>159</v>
      </c>
      <c r="T120" s="45" t="s">
        <v>95</v>
      </c>
      <c r="U120" s="46">
        <v>100000000</v>
      </c>
      <c r="V120" s="46">
        <v>0</v>
      </c>
      <c r="W120" s="46">
        <v>0</v>
      </c>
      <c r="X120" s="46">
        <v>0</v>
      </c>
      <c r="Y120" s="46">
        <v>0</v>
      </c>
      <c r="Z120" s="46">
        <v>0</v>
      </c>
      <c r="AA120" s="46">
        <v>0</v>
      </c>
      <c r="AB120" s="46">
        <v>100000000</v>
      </c>
      <c r="AC120" s="46">
        <v>0</v>
      </c>
      <c r="AD120" s="46">
        <v>0</v>
      </c>
      <c r="AE120" s="46">
        <v>0</v>
      </c>
      <c r="AF120" s="46">
        <v>0</v>
      </c>
      <c r="AG120" s="46">
        <v>0</v>
      </c>
      <c r="AH120" s="46">
        <v>0</v>
      </c>
      <c r="AI120" s="46">
        <v>0</v>
      </c>
      <c r="AJ120" s="46">
        <v>0</v>
      </c>
      <c r="AK120" s="46">
        <v>0</v>
      </c>
      <c r="AL120" s="46">
        <f t="shared" si="7"/>
        <v>100000000</v>
      </c>
    </row>
    <row r="121" spans="1:38" s="47" customFormat="1" x14ac:dyDescent="0.25">
      <c r="A121" s="39" t="s">
        <v>348</v>
      </c>
      <c r="B121" s="40" t="s">
        <v>1</v>
      </c>
      <c r="C121" s="40" t="s">
        <v>8</v>
      </c>
      <c r="D121" s="39" t="s">
        <v>189</v>
      </c>
      <c r="E121" s="40" t="s">
        <v>226</v>
      </c>
      <c r="F121" s="40" t="s">
        <v>388</v>
      </c>
      <c r="G121" s="41">
        <v>4301</v>
      </c>
      <c r="H121" s="42" t="s">
        <v>143</v>
      </c>
      <c r="I121" s="42" t="s">
        <v>502</v>
      </c>
      <c r="J121" s="39" t="s">
        <v>666</v>
      </c>
      <c r="K121" s="41">
        <v>4301007</v>
      </c>
      <c r="L121" s="39" t="s">
        <v>36</v>
      </c>
      <c r="M121" s="41">
        <v>430100702</v>
      </c>
      <c r="N121" s="43">
        <v>9</v>
      </c>
      <c r="O121" s="39" t="s">
        <v>829</v>
      </c>
      <c r="P121" s="39" t="s">
        <v>830</v>
      </c>
      <c r="Q121" s="44" t="s">
        <v>935</v>
      </c>
      <c r="R121" s="39" t="s">
        <v>696</v>
      </c>
      <c r="S121" s="45" t="s">
        <v>151</v>
      </c>
      <c r="T121" s="45" t="s">
        <v>925</v>
      </c>
      <c r="U121" s="46">
        <f>121036015+300000000</f>
        <v>421036015</v>
      </c>
      <c r="V121" s="46">
        <v>0</v>
      </c>
      <c r="W121" s="46">
        <v>300000000</v>
      </c>
      <c r="X121" s="46">
        <v>0</v>
      </c>
      <c r="Y121" s="46">
        <v>0</v>
      </c>
      <c r="Z121" s="46">
        <v>0</v>
      </c>
      <c r="AA121" s="46">
        <v>0</v>
      </c>
      <c r="AB121" s="46">
        <v>121036015</v>
      </c>
      <c r="AC121" s="46">
        <v>0</v>
      </c>
      <c r="AD121" s="46">
        <v>0</v>
      </c>
      <c r="AE121" s="46">
        <v>0</v>
      </c>
      <c r="AF121" s="46">
        <v>0</v>
      </c>
      <c r="AG121" s="46">
        <v>0</v>
      </c>
      <c r="AH121" s="46">
        <v>0</v>
      </c>
      <c r="AI121" s="46">
        <v>0</v>
      </c>
      <c r="AJ121" s="46">
        <v>0</v>
      </c>
      <c r="AK121" s="46">
        <v>0</v>
      </c>
      <c r="AL121" s="46">
        <f t="shared" si="7"/>
        <v>421036015</v>
      </c>
    </row>
    <row r="122" spans="1:38" s="47" customFormat="1" x14ac:dyDescent="0.25">
      <c r="A122" s="39" t="s">
        <v>349</v>
      </c>
      <c r="B122" s="40" t="s">
        <v>1</v>
      </c>
      <c r="C122" s="40" t="s">
        <v>8</v>
      </c>
      <c r="D122" s="39" t="s">
        <v>189</v>
      </c>
      <c r="E122" s="40" t="s">
        <v>226</v>
      </c>
      <c r="F122" s="40" t="s">
        <v>388</v>
      </c>
      <c r="G122" s="41">
        <v>4301</v>
      </c>
      <c r="H122" s="39" t="s">
        <v>143</v>
      </c>
      <c r="I122" s="39" t="s">
        <v>503</v>
      </c>
      <c r="J122" s="39" t="s">
        <v>37</v>
      </c>
      <c r="K122" s="41">
        <v>4301032</v>
      </c>
      <c r="L122" s="39" t="s">
        <v>38</v>
      </c>
      <c r="M122" s="41">
        <v>430132000</v>
      </c>
      <c r="N122" s="43">
        <v>14</v>
      </c>
      <c r="O122" s="39" t="s">
        <v>829</v>
      </c>
      <c r="P122" s="39" t="s">
        <v>830</v>
      </c>
      <c r="Q122" s="44" t="s">
        <v>935</v>
      </c>
      <c r="R122" s="39" t="s">
        <v>696</v>
      </c>
      <c r="S122" s="45" t="s">
        <v>836</v>
      </c>
      <c r="T122" s="45" t="s">
        <v>925</v>
      </c>
      <c r="U122" s="46">
        <f>40000000+600000</f>
        <v>40600000</v>
      </c>
      <c r="V122" s="46">
        <v>0</v>
      </c>
      <c r="W122" s="46">
        <v>40000000</v>
      </c>
      <c r="X122" s="46">
        <v>0</v>
      </c>
      <c r="Y122" s="46">
        <v>0</v>
      </c>
      <c r="Z122" s="46">
        <v>0</v>
      </c>
      <c r="AA122" s="46">
        <v>0</v>
      </c>
      <c r="AB122" s="46">
        <v>600000</v>
      </c>
      <c r="AC122" s="46">
        <v>0</v>
      </c>
      <c r="AD122" s="46">
        <v>0</v>
      </c>
      <c r="AE122" s="46">
        <v>0</v>
      </c>
      <c r="AF122" s="46">
        <v>0</v>
      </c>
      <c r="AG122" s="46">
        <v>0</v>
      </c>
      <c r="AH122" s="46">
        <v>0</v>
      </c>
      <c r="AI122" s="46">
        <v>0</v>
      </c>
      <c r="AJ122" s="46">
        <v>0</v>
      </c>
      <c r="AK122" s="46">
        <v>0</v>
      </c>
      <c r="AL122" s="46">
        <f t="shared" si="7"/>
        <v>40600000</v>
      </c>
    </row>
    <row r="123" spans="1:38" s="47" customFormat="1" x14ac:dyDescent="0.25">
      <c r="A123" s="39" t="s">
        <v>350</v>
      </c>
      <c r="B123" s="39" t="s">
        <v>8</v>
      </c>
      <c r="C123" s="39" t="s">
        <v>706</v>
      </c>
      <c r="D123" s="39" t="s">
        <v>194</v>
      </c>
      <c r="E123" s="39" t="s">
        <v>203</v>
      </c>
      <c r="F123" s="39" t="s">
        <v>389</v>
      </c>
      <c r="G123" s="41">
        <v>2301</v>
      </c>
      <c r="H123" s="42" t="s">
        <v>143</v>
      </c>
      <c r="I123" s="39" t="s">
        <v>504</v>
      </c>
      <c r="J123" s="39" t="s">
        <v>667</v>
      </c>
      <c r="K123" s="41">
        <v>2301076</v>
      </c>
      <c r="L123" s="39" t="s">
        <v>668</v>
      </c>
      <c r="M123" s="41">
        <v>230107600</v>
      </c>
      <c r="N123" s="55">
        <v>1</v>
      </c>
      <c r="O123" s="39" t="s">
        <v>735</v>
      </c>
      <c r="P123" s="44" t="s">
        <v>79</v>
      </c>
      <c r="Q123" s="44" t="s">
        <v>935</v>
      </c>
      <c r="R123" s="39" t="s">
        <v>736</v>
      </c>
      <c r="S123" s="45" t="s">
        <v>787</v>
      </c>
      <c r="T123" s="45" t="s">
        <v>926</v>
      </c>
      <c r="U123" s="46">
        <v>25000000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A123" s="46">
        <v>0</v>
      </c>
      <c r="AB123" s="46">
        <v>0</v>
      </c>
      <c r="AC123" s="46">
        <v>0</v>
      </c>
      <c r="AD123" s="46">
        <v>0</v>
      </c>
      <c r="AE123" s="46">
        <v>0</v>
      </c>
      <c r="AF123" s="46">
        <v>0</v>
      </c>
      <c r="AG123" s="46">
        <v>0</v>
      </c>
      <c r="AH123" s="46">
        <v>0</v>
      </c>
      <c r="AI123" s="46">
        <v>0</v>
      </c>
      <c r="AJ123" s="46">
        <v>0</v>
      </c>
      <c r="AK123" s="46">
        <v>25000000</v>
      </c>
      <c r="AL123" s="46">
        <f t="shared" si="7"/>
        <v>25000000</v>
      </c>
    </row>
    <row r="124" spans="1:38" s="47" customFormat="1" x14ac:dyDescent="0.25">
      <c r="A124" s="39" t="s">
        <v>351</v>
      </c>
      <c r="B124" s="39" t="s">
        <v>8</v>
      </c>
      <c r="C124" s="39" t="s">
        <v>706</v>
      </c>
      <c r="D124" s="39" t="s">
        <v>194</v>
      </c>
      <c r="E124" s="39" t="s">
        <v>203</v>
      </c>
      <c r="F124" s="39" t="s">
        <v>389</v>
      </c>
      <c r="G124" s="41">
        <v>2301</v>
      </c>
      <c r="H124" s="42" t="s">
        <v>143</v>
      </c>
      <c r="I124" s="39" t="s">
        <v>505</v>
      </c>
      <c r="J124" s="39" t="s">
        <v>669</v>
      </c>
      <c r="K124" s="41">
        <v>2301079</v>
      </c>
      <c r="L124" s="39" t="s">
        <v>670</v>
      </c>
      <c r="M124" s="41">
        <v>230107900</v>
      </c>
      <c r="N124" s="55">
        <v>2</v>
      </c>
      <c r="O124" s="39" t="s">
        <v>735</v>
      </c>
      <c r="P124" s="44" t="s">
        <v>79</v>
      </c>
      <c r="Q124" s="44" t="s">
        <v>935</v>
      </c>
      <c r="R124" s="39" t="s">
        <v>736</v>
      </c>
      <c r="S124" s="45" t="s">
        <v>788</v>
      </c>
      <c r="T124" s="45" t="s">
        <v>926</v>
      </c>
      <c r="U124" s="46">
        <v>25000000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B124" s="46">
        <v>0</v>
      </c>
      <c r="AC124" s="46">
        <v>0</v>
      </c>
      <c r="AD124" s="46">
        <v>0</v>
      </c>
      <c r="AE124" s="46">
        <v>0</v>
      </c>
      <c r="AF124" s="46">
        <v>0</v>
      </c>
      <c r="AG124" s="46">
        <v>0</v>
      </c>
      <c r="AH124" s="46">
        <v>0</v>
      </c>
      <c r="AI124" s="46">
        <v>0</v>
      </c>
      <c r="AJ124" s="46">
        <v>0</v>
      </c>
      <c r="AK124" s="46">
        <v>25000000</v>
      </c>
      <c r="AL124" s="46">
        <f t="shared" si="7"/>
        <v>25000000</v>
      </c>
    </row>
    <row r="125" spans="1:38" s="47" customFormat="1" x14ac:dyDescent="0.25">
      <c r="A125" s="39" t="s">
        <v>352</v>
      </c>
      <c r="B125" s="39" t="s">
        <v>8</v>
      </c>
      <c r="C125" s="39" t="s">
        <v>706</v>
      </c>
      <c r="D125" s="39" t="s">
        <v>194</v>
      </c>
      <c r="E125" s="39" t="s">
        <v>203</v>
      </c>
      <c r="F125" s="68" t="s">
        <v>78</v>
      </c>
      <c r="G125" s="41">
        <v>2302</v>
      </c>
      <c r="H125" s="39" t="s">
        <v>143</v>
      </c>
      <c r="I125" s="39" t="s">
        <v>700</v>
      </c>
      <c r="J125" s="39" t="s">
        <v>671</v>
      </c>
      <c r="K125" s="41">
        <v>2302024</v>
      </c>
      <c r="L125" s="39" t="s">
        <v>672</v>
      </c>
      <c r="M125" s="41">
        <v>230202400</v>
      </c>
      <c r="N125" s="55">
        <v>1</v>
      </c>
      <c r="O125" s="39" t="s">
        <v>735</v>
      </c>
      <c r="P125" s="44" t="s">
        <v>79</v>
      </c>
      <c r="Q125" s="44" t="s">
        <v>935</v>
      </c>
      <c r="R125" s="39" t="s">
        <v>736</v>
      </c>
      <c r="S125" s="45" t="s">
        <v>121</v>
      </c>
      <c r="T125" s="45" t="s">
        <v>754</v>
      </c>
      <c r="U125" s="46">
        <v>44000000</v>
      </c>
      <c r="V125" s="46">
        <v>44000000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B125" s="46">
        <v>0</v>
      </c>
      <c r="AC125" s="46">
        <v>0</v>
      </c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f t="shared" si="7"/>
        <v>44000000</v>
      </c>
    </row>
    <row r="126" spans="1:38" s="47" customFormat="1" x14ac:dyDescent="0.25">
      <c r="A126" s="39" t="s">
        <v>353</v>
      </c>
      <c r="B126" s="40" t="s">
        <v>2</v>
      </c>
      <c r="C126" s="39" t="s">
        <v>9</v>
      </c>
      <c r="D126" s="39" t="s">
        <v>194</v>
      </c>
      <c r="E126" s="40" t="s">
        <v>228</v>
      </c>
      <c r="F126" s="40" t="s">
        <v>390</v>
      </c>
      <c r="G126" s="41">
        <v>4502</v>
      </c>
      <c r="H126" s="42" t="s">
        <v>143</v>
      </c>
      <c r="I126" s="39" t="s">
        <v>506</v>
      </c>
      <c r="J126" s="39" t="s">
        <v>60</v>
      </c>
      <c r="K126" s="41">
        <v>4502001</v>
      </c>
      <c r="L126" s="39" t="s">
        <v>673</v>
      </c>
      <c r="M126" s="41">
        <v>450200100</v>
      </c>
      <c r="N126" s="43">
        <v>1</v>
      </c>
      <c r="O126" s="39" t="s">
        <v>886</v>
      </c>
      <c r="P126" s="39" t="s">
        <v>885</v>
      </c>
      <c r="Q126" s="44" t="s">
        <v>935</v>
      </c>
      <c r="R126" s="39" t="s">
        <v>715</v>
      </c>
      <c r="S126" s="45" t="s">
        <v>848</v>
      </c>
      <c r="T126" s="45" t="s">
        <v>754</v>
      </c>
      <c r="U126" s="46">
        <v>20000000</v>
      </c>
      <c r="V126" s="46">
        <v>20000000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f t="shared" ref="AL126:AL135" si="8">V126+W126+X126+Y126+Z126+AA126+AB126+AC126+AD126+AE126+AF126+AG126+AH126+AI126+AJ126+AK126</f>
        <v>20000000</v>
      </c>
    </row>
    <row r="127" spans="1:38" s="47" customFormat="1" x14ac:dyDescent="0.25">
      <c r="A127" s="39" t="s">
        <v>354</v>
      </c>
      <c r="B127" s="39" t="s">
        <v>9</v>
      </c>
      <c r="C127" s="39" t="s">
        <v>2</v>
      </c>
      <c r="D127" s="39" t="s">
        <v>194</v>
      </c>
      <c r="E127" s="39" t="s">
        <v>228</v>
      </c>
      <c r="F127" s="39" t="s">
        <v>390</v>
      </c>
      <c r="G127" s="41">
        <v>4502</v>
      </c>
      <c r="H127" s="39" t="s">
        <v>143</v>
      </c>
      <c r="I127" s="39" t="s">
        <v>507</v>
      </c>
      <c r="J127" s="39" t="s">
        <v>60</v>
      </c>
      <c r="K127" s="41">
        <v>4502001</v>
      </c>
      <c r="L127" s="39" t="s">
        <v>673</v>
      </c>
      <c r="M127" s="41">
        <v>450200100</v>
      </c>
      <c r="N127" s="43">
        <v>10</v>
      </c>
      <c r="O127" s="39" t="s">
        <v>837</v>
      </c>
      <c r="P127" s="39" t="s">
        <v>863</v>
      </c>
      <c r="Q127" s="44" t="s">
        <v>935</v>
      </c>
      <c r="R127" s="39" t="s">
        <v>172</v>
      </c>
      <c r="S127" s="45" t="s">
        <v>851</v>
      </c>
      <c r="T127" s="45" t="s">
        <v>764</v>
      </c>
      <c r="U127" s="46">
        <v>20000000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A127" s="46">
        <v>0</v>
      </c>
      <c r="AB127" s="46">
        <v>0</v>
      </c>
      <c r="AC127" s="46">
        <v>20000000</v>
      </c>
      <c r="AD127" s="46">
        <v>0</v>
      </c>
      <c r="AE127" s="46">
        <v>0</v>
      </c>
      <c r="AF127" s="46">
        <v>0</v>
      </c>
      <c r="AG127" s="46">
        <v>0</v>
      </c>
      <c r="AH127" s="46">
        <v>0</v>
      </c>
      <c r="AI127" s="46">
        <v>0</v>
      </c>
      <c r="AJ127" s="46">
        <v>0</v>
      </c>
      <c r="AK127" s="46">
        <v>0</v>
      </c>
      <c r="AL127" s="46">
        <f t="shared" si="8"/>
        <v>20000000</v>
      </c>
    </row>
    <row r="128" spans="1:38" s="47" customFormat="1" x14ac:dyDescent="0.25">
      <c r="A128" s="39" t="s">
        <v>355</v>
      </c>
      <c r="B128" s="40" t="s">
        <v>2</v>
      </c>
      <c r="C128" s="39" t="s">
        <v>706</v>
      </c>
      <c r="D128" s="39" t="s">
        <v>194</v>
      </c>
      <c r="E128" s="40" t="s">
        <v>228</v>
      </c>
      <c r="F128" s="40" t="s">
        <v>390</v>
      </c>
      <c r="G128" s="41">
        <v>4502</v>
      </c>
      <c r="H128" s="39" t="s">
        <v>143</v>
      </c>
      <c r="I128" s="39" t="s">
        <v>508</v>
      </c>
      <c r="J128" s="39" t="s">
        <v>60</v>
      </c>
      <c r="K128" s="41">
        <v>4502001</v>
      </c>
      <c r="L128" s="39" t="s">
        <v>674</v>
      </c>
      <c r="M128" s="41">
        <v>450200101</v>
      </c>
      <c r="N128" s="43">
        <v>1</v>
      </c>
      <c r="O128" s="39" t="s">
        <v>886</v>
      </c>
      <c r="P128" s="39" t="s">
        <v>885</v>
      </c>
      <c r="Q128" s="44" t="s">
        <v>935</v>
      </c>
      <c r="R128" s="39" t="s">
        <v>715</v>
      </c>
      <c r="S128" s="45" t="s">
        <v>850</v>
      </c>
      <c r="T128" s="45" t="s">
        <v>754</v>
      </c>
      <c r="U128" s="46">
        <v>20000000</v>
      </c>
      <c r="V128" s="46">
        <v>20000000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B128" s="46">
        <v>0</v>
      </c>
      <c r="AC128" s="46">
        <v>0</v>
      </c>
      <c r="AD128" s="46">
        <v>0</v>
      </c>
      <c r="AE128" s="46">
        <v>0</v>
      </c>
      <c r="AF128" s="46">
        <v>0</v>
      </c>
      <c r="AG128" s="46">
        <v>0</v>
      </c>
      <c r="AH128" s="46">
        <v>0</v>
      </c>
      <c r="AI128" s="46">
        <v>0</v>
      </c>
      <c r="AJ128" s="46">
        <v>0</v>
      </c>
      <c r="AK128" s="46">
        <v>0</v>
      </c>
      <c r="AL128" s="46">
        <f t="shared" si="8"/>
        <v>20000000</v>
      </c>
    </row>
    <row r="129" spans="1:38" s="47" customFormat="1" x14ac:dyDescent="0.25">
      <c r="A129" s="39" t="s">
        <v>356</v>
      </c>
      <c r="B129" s="40" t="s">
        <v>9</v>
      </c>
      <c r="C129" s="39" t="s">
        <v>706</v>
      </c>
      <c r="D129" s="39" t="s">
        <v>194</v>
      </c>
      <c r="E129" s="40" t="s">
        <v>228</v>
      </c>
      <c r="F129" s="40" t="s">
        <v>390</v>
      </c>
      <c r="G129" s="41">
        <v>4502</v>
      </c>
      <c r="H129" s="48" t="s">
        <v>143</v>
      </c>
      <c r="I129" s="48" t="s">
        <v>509</v>
      </c>
      <c r="J129" s="48" t="s">
        <v>675</v>
      </c>
      <c r="K129" s="49">
        <v>4502025</v>
      </c>
      <c r="L129" s="48" t="s">
        <v>676</v>
      </c>
      <c r="M129" s="49">
        <v>450202500</v>
      </c>
      <c r="N129" s="43">
        <v>1</v>
      </c>
      <c r="O129" s="39" t="s">
        <v>837</v>
      </c>
      <c r="P129" s="39" t="s">
        <v>863</v>
      </c>
      <c r="Q129" s="44" t="s">
        <v>935</v>
      </c>
      <c r="R129" s="39" t="s">
        <v>172</v>
      </c>
      <c r="S129" s="45" t="s">
        <v>853</v>
      </c>
      <c r="T129" s="45" t="s">
        <v>754</v>
      </c>
      <c r="U129" s="46">
        <v>20000000</v>
      </c>
      <c r="V129" s="46">
        <v>20000000</v>
      </c>
      <c r="W129" s="46">
        <v>0</v>
      </c>
      <c r="X129" s="46">
        <v>0</v>
      </c>
      <c r="Y129" s="46">
        <v>0</v>
      </c>
      <c r="Z129" s="46">
        <v>0</v>
      </c>
      <c r="AA129" s="46">
        <v>0</v>
      </c>
      <c r="AB129" s="46">
        <v>0</v>
      </c>
      <c r="AC129" s="46">
        <v>0</v>
      </c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f t="shared" si="8"/>
        <v>20000000</v>
      </c>
    </row>
    <row r="130" spans="1:38" s="47" customFormat="1" x14ac:dyDescent="0.25">
      <c r="A130" s="39" t="s">
        <v>357</v>
      </c>
      <c r="B130" s="40" t="s">
        <v>9</v>
      </c>
      <c r="C130" s="39" t="s">
        <v>706</v>
      </c>
      <c r="D130" s="39" t="s">
        <v>194</v>
      </c>
      <c r="E130" s="40" t="s">
        <v>228</v>
      </c>
      <c r="F130" s="40" t="s">
        <v>390</v>
      </c>
      <c r="G130" s="41">
        <v>4502</v>
      </c>
      <c r="H130" s="48" t="s">
        <v>143</v>
      </c>
      <c r="I130" s="48" t="s">
        <v>510</v>
      </c>
      <c r="J130" s="48" t="s">
        <v>677</v>
      </c>
      <c r="K130" s="49">
        <v>4502038</v>
      </c>
      <c r="L130" s="48" t="s">
        <v>678</v>
      </c>
      <c r="M130" s="49">
        <v>450203800</v>
      </c>
      <c r="N130" s="50">
        <v>1</v>
      </c>
      <c r="O130" s="48" t="s">
        <v>888</v>
      </c>
      <c r="P130" s="39" t="s">
        <v>854</v>
      </c>
      <c r="Q130" s="44" t="s">
        <v>935</v>
      </c>
      <c r="R130" s="39" t="s">
        <v>692</v>
      </c>
      <c r="S130" s="45" t="s">
        <v>161</v>
      </c>
      <c r="T130" s="45" t="s">
        <v>764</v>
      </c>
      <c r="U130" s="46">
        <v>30000000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B130" s="46">
        <v>0</v>
      </c>
      <c r="AC130" s="46">
        <v>30000000</v>
      </c>
      <c r="AD130" s="46">
        <v>0</v>
      </c>
      <c r="AE130" s="46">
        <v>0</v>
      </c>
      <c r="AF130" s="46">
        <v>0</v>
      </c>
      <c r="AG130" s="46">
        <v>0</v>
      </c>
      <c r="AH130" s="46">
        <v>0</v>
      </c>
      <c r="AI130" s="46">
        <v>0</v>
      </c>
      <c r="AJ130" s="46">
        <v>0</v>
      </c>
      <c r="AK130" s="46">
        <v>0</v>
      </c>
      <c r="AL130" s="46">
        <f t="shared" si="8"/>
        <v>30000000</v>
      </c>
    </row>
    <row r="131" spans="1:38" s="47" customFormat="1" x14ac:dyDescent="0.25">
      <c r="A131" s="39" t="s">
        <v>358</v>
      </c>
      <c r="B131" s="39" t="s">
        <v>9</v>
      </c>
      <c r="C131" s="39" t="s">
        <v>706</v>
      </c>
      <c r="D131" s="39" t="s">
        <v>194</v>
      </c>
      <c r="E131" s="40" t="s">
        <v>228</v>
      </c>
      <c r="F131" s="39" t="s">
        <v>5</v>
      </c>
      <c r="G131" s="41">
        <v>4599</v>
      </c>
      <c r="H131" s="39" t="s">
        <v>143</v>
      </c>
      <c r="I131" s="39" t="s">
        <v>511</v>
      </c>
      <c r="J131" s="39" t="s">
        <v>679</v>
      </c>
      <c r="K131" s="41">
        <v>4599017</v>
      </c>
      <c r="L131" s="39" t="s">
        <v>680</v>
      </c>
      <c r="M131" s="41">
        <v>459901700</v>
      </c>
      <c r="N131" s="43">
        <v>1</v>
      </c>
      <c r="O131" s="39" t="s">
        <v>837</v>
      </c>
      <c r="P131" s="39" t="s">
        <v>863</v>
      </c>
      <c r="Q131" s="44" t="s">
        <v>935</v>
      </c>
      <c r="R131" s="39" t="s">
        <v>694</v>
      </c>
      <c r="S131" s="45" t="s">
        <v>855</v>
      </c>
      <c r="T131" s="45" t="s">
        <v>754</v>
      </c>
      <c r="U131" s="46">
        <v>33000000</v>
      </c>
      <c r="V131" s="46">
        <v>33000000</v>
      </c>
      <c r="W131" s="46">
        <v>0</v>
      </c>
      <c r="X131" s="46">
        <v>0</v>
      </c>
      <c r="Y131" s="46">
        <v>0</v>
      </c>
      <c r="Z131" s="46">
        <v>0</v>
      </c>
      <c r="AA131" s="46">
        <v>0</v>
      </c>
      <c r="AB131" s="46">
        <v>0</v>
      </c>
      <c r="AC131" s="46">
        <v>0</v>
      </c>
      <c r="AD131" s="46">
        <v>0</v>
      </c>
      <c r="AE131" s="46">
        <v>0</v>
      </c>
      <c r="AF131" s="46">
        <v>0</v>
      </c>
      <c r="AG131" s="46">
        <v>0</v>
      </c>
      <c r="AH131" s="46">
        <v>0</v>
      </c>
      <c r="AI131" s="46">
        <v>0</v>
      </c>
      <c r="AJ131" s="46">
        <v>0</v>
      </c>
      <c r="AK131" s="46">
        <v>0</v>
      </c>
      <c r="AL131" s="46">
        <f t="shared" si="8"/>
        <v>33000000</v>
      </c>
    </row>
    <row r="132" spans="1:38" s="47" customFormat="1" x14ac:dyDescent="0.25">
      <c r="A132" s="39" t="s">
        <v>359</v>
      </c>
      <c r="B132" s="39" t="s">
        <v>9</v>
      </c>
      <c r="C132" s="39" t="s">
        <v>201</v>
      </c>
      <c r="D132" s="39" t="s">
        <v>194</v>
      </c>
      <c r="E132" s="40" t="s">
        <v>228</v>
      </c>
      <c r="F132" s="39" t="s">
        <v>5</v>
      </c>
      <c r="G132" s="41">
        <v>4599</v>
      </c>
      <c r="H132" s="39" t="s">
        <v>143</v>
      </c>
      <c r="I132" s="39" t="s">
        <v>746</v>
      </c>
      <c r="J132" s="39" t="s">
        <v>82</v>
      </c>
      <c r="K132" s="41">
        <v>4599023</v>
      </c>
      <c r="L132" s="39" t="s">
        <v>83</v>
      </c>
      <c r="M132" s="41">
        <v>459902300</v>
      </c>
      <c r="N132" s="43">
        <v>1</v>
      </c>
      <c r="O132" s="39" t="s">
        <v>837</v>
      </c>
      <c r="P132" s="39" t="s">
        <v>863</v>
      </c>
      <c r="Q132" s="44" t="s">
        <v>935</v>
      </c>
      <c r="R132" s="39" t="s">
        <v>178</v>
      </c>
      <c r="S132" s="45" t="s">
        <v>153</v>
      </c>
      <c r="T132" s="45" t="s">
        <v>764</v>
      </c>
      <c r="U132" s="46">
        <v>30000000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A132" s="46">
        <v>0</v>
      </c>
      <c r="AB132" s="46">
        <v>0</v>
      </c>
      <c r="AC132" s="46">
        <v>30000000</v>
      </c>
      <c r="AD132" s="46">
        <v>0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v>0</v>
      </c>
      <c r="AK132" s="46">
        <v>0</v>
      </c>
      <c r="AL132" s="46">
        <f t="shared" si="8"/>
        <v>30000000</v>
      </c>
    </row>
    <row r="133" spans="1:38" s="47" customFormat="1" x14ac:dyDescent="0.25">
      <c r="A133" s="39" t="s">
        <v>360</v>
      </c>
      <c r="B133" s="39" t="s">
        <v>9</v>
      </c>
      <c r="C133" s="39" t="s">
        <v>706</v>
      </c>
      <c r="D133" s="39" t="s">
        <v>194</v>
      </c>
      <c r="E133" s="40" t="s">
        <v>228</v>
      </c>
      <c r="F133" s="39" t="s">
        <v>5</v>
      </c>
      <c r="G133" s="41">
        <v>4599</v>
      </c>
      <c r="H133" s="39" t="s">
        <v>143</v>
      </c>
      <c r="I133" s="39" t="s">
        <v>512</v>
      </c>
      <c r="J133" s="39" t="s">
        <v>28</v>
      </c>
      <c r="K133" s="41">
        <v>4599031</v>
      </c>
      <c r="L133" s="39" t="s">
        <v>682</v>
      </c>
      <c r="M133" s="41">
        <v>459903100</v>
      </c>
      <c r="N133" s="43">
        <v>1</v>
      </c>
      <c r="O133" s="39" t="s">
        <v>837</v>
      </c>
      <c r="P133" s="39" t="s">
        <v>863</v>
      </c>
      <c r="Q133" s="44" t="s">
        <v>935</v>
      </c>
      <c r="R133" s="39" t="s">
        <v>184</v>
      </c>
      <c r="S133" s="45" t="s">
        <v>856</v>
      </c>
      <c r="T133" s="45" t="s">
        <v>754</v>
      </c>
      <c r="U133" s="46">
        <v>182600000</v>
      </c>
      <c r="V133" s="46">
        <v>182600000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B133" s="46">
        <v>0</v>
      </c>
      <c r="AC133" s="46">
        <v>0</v>
      </c>
      <c r="AD133" s="46">
        <v>0</v>
      </c>
      <c r="AE133" s="46">
        <v>0</v>
      </c>
      <c r="AF133" s="46">
        <v>0</v>
      </c>
      <c r="AG133" s="46">
        <v>0</v>
      </c>
      <c r="AH133" s="46">
        <v>0</v>
      </c>
      <c r="AI133" s="46">
        <v>0</v>
      </c>
      <c r="AJ133" s="46">
        <v>0</v>
      </c>
      <c r="AK133" s="46">
        <v>0</v>
      </c>
      <c r="AL133" s="46">
        <f t="shared" si="8"/>
        <v>182600000</v>
      </c>
    </row>
    <row r="134" spans="1:38" s="47" customFormat="1" x14ac:dyDescent="0.25">
      <c r="A134" s="39" t="s">
        <v>361</v>
      </c>
      <c r="B134" s="39" t="s">
        <v>9</v>
      </c>
      <c r="C134" s="39" t="s">
        <v>706</v>
      </c>
      <c r="D134" s="39" t="s">
        <v>194</v>
      </c>
      <c r="E134" s="40" t="s">
        <v>228</v>
      </c>
      <c r="F134" s="39" t="s">
        <v>5</v>
      </c>
      <c r="G134" s="41">
        <v>4599</v>
      </c>
      <c r="H134" s="39" t="s">
        <v>143</v>
      </c>
      <c r="I134" s="39" t="s">
        <v>513</v>
      </c>
      <c r="J134" s="39" t="s">
        <v>28</v>
      </c>
      <c r="K134" s="41">
        <v>4599031</v>
      </c>
      <c r="L134" s="39" t="s">
        <v>682</v>
      </c>
      <c r="M134" s="41">
        <v>459903100</v>
      </c>
      <c r="N134" s="43">
        <v>1</v>
      </c>
      <c r="O134" s="39" t="s">
        <v>837</v>
      </c>
      <c r="P134" s="39" t="s">
        <v>863</v>
      </c>
      <c r="Q134" s="44" t="s">
        <v>935</v>
      </c>
      <c r="R134" s="39" t="s">
        <v>184</v>
      </c>
      <c r="S134" s="45" t="s">
        <v>857</v>
      </c>
      <c r="T134" s="45" t="s">
        <v>754</v>
      </c>
      <c r="U134" s="46">
        <v>33000000</v>
      </c>
      <c r="V134" s="46">
        <v>33000000</v>
      </c>
      <c r="W134" s="46">
        <v>0</v>
      </c>
      <c r="X134" s="46">
        <v>0</v>
      </c>
      <c r="Y134" s="46">
        <v>0</v>
      </c>
      <c r="Z134" s="46">
        <v>0</v>
      </c>
      <c r="AA134" s="46">
        <v>0</v>
      </c>
      <c r="AB134" s="46">
        <v>0</v>
      </c>
      <c r="AC134" s="46">
        <v>0</v>
      </c>
      <c r="AD134" s="46">
        <v>0</v>
      </c>
      <c r="AE134" s="46">
        <v>0</v>
      </c>
      <c r="AF134" s="46">
        <v>0</v>
      </c>
      <c r="AG134" s="46">
        <v>0</v>
      </c>
      <c r="AH134" s="46">
        <v>0</v>
      </c>
      <c r="AI134" s="46">
        <v>0</v>
      </c>
      <c r="AJ134" s="46">
        <v>0</v>
      </c>
      <c r="AK134" s="46">
        <v>0</v>
      </c>
      <c r="AL134" s="46">
        <f t="shared" si="8"/>
        <v>33000000</v>
      </c>
    </row>
    <row r="135" spans="1:38" s="47" customFormat="1" x14ac:dyDescent="0.25">
      <c r="A135" s="39" t="s">
        <v>362</v>
      </c>
      <c r="B135" s="39" t="s">
        <v>2</v>
      </c>
      <c r="C135" s="39" t="s">
        <v>706</v>
      </c>
      <c r="D135" s="39" t="s">
        <v>194</v>
      </c>
      <c r="E135" s="40" t="s">
        <v>228</v>
      </c>
      <c r="F135" s="39" t="s">
        <v>5</v>
      </c>
      <c r="G135" s="41">
        <v>4599</v>
      </c>
      <c r="H135" s="39" t="s">
        <v>143</v>
      </c>
      <c r="I135" s="39" t="s">
        <v>514</v>
      </c>
      <c r="J135" s="39" t="s">
        <v>80</v>
      </c>
      <c r="K135" s="41">
        <v>4599033</v>
      </c>
      <c r="L135" s="39" t="s">
        <v>81</v>
      </c>
      <c r="M135" s="41">
        <v>459903300</v>
      </c>
      <c r="N135" s="56">
        <v>1</v>
      </c>
      <c r="O135" s="39" t="s">
        <v>849</v>
      </c>
      <c r="P135" s="39" t="s">
        <v>852</v>
      </c>
      <c r="Q135" s="44" t="s">
        <v>935</v>
      </c>
      <c r="R135" s="39" t="s">
        <v>172</v>
      </c>
      <c r="S135" s="45" t="s">
        <v>124</v>
      </c>
      <c r="T135" s="45" t="s">
        <v>754</v>
      </c>
      <c r="U135" s="46">
        <v>181500000</v>
      </c>
      <c r="V135" s="46">
        <v>181500000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B135" s="46">
        <v>0</v>
      </c>
      <c r="AC135" s="46">
        <v>0</v>
      </c>
      <c r="AD135" s="46">
        <v>0</v>
      </c>
      <c r="AE135" s="46">
        <v>0</v>
      </c>
      <c r="AF135" s="46">
        <v>0</v>
      </c>
      <c r="AG135" s="46">
        <v>0</v>
      </c>
      <c r="AH135" s="46">
        <v>0</v>
      </c>
      <c r="AI135" s="46">
        <v>0</v>
      </c>
      <c r="AJ135" s="46">
        <v>0</v>
      </c>
      <c r="AK135" s="46">
        <v>0</v>
      </c>
      <c r="AL135" s="46">
        <f t="shared" si="8"/>
        <v>181500000</v>
      </c>
    </row>
    <row r="136" spans="1:38" s="47" customFormat="1" x14ac:dyDescent="0.25">
      <c r="A136" s="39" t="s">
        <v>363</v>
      </c>
      <c r="B136" s="39" t="s">
        <v>9</v>
      </c>
      <c r="C136" s="39" t="s">
        <v>706</v>
      </c>
      <c r="D136" s="39" t="s">
        <v>194</v>
      </c>
      <c r="E136" s="40" t="s">
        <v>228</v>
      </c>
      <c r="F136" s="39" t="s">
        <v>5</v>
      </c>
      <c r="G136" s="41">
        <v>4599</v>
      </c>
      <c r="H136" s="39" t="s">
        <v>143</v>
      </c>
      <c r="I136" s="39" t="s">
        <v>515</v>
      </c>
      <c r="J136" s="39" t="s">
        <v>28</v>
      </c>
      <c r="K136" s="41">
        <v>4599031</v>
      </c>
      <c r="L136" s="39" t="s">
        <v>683</v>
      </c>
      <c r="M136" s="41">
        <v>459903103</v>
      </c>
      <c r="N136" s="43">
        <v>4</v>
      </c>
      <c r="O136" s="39" t="s">
        <v>837</v>
      </c>
      <c r="P136" s="39" t="s">
        <v>863</v>
      </c>
      <c r="Q136" s="44" t="s">
        <v>935</v>
      </c>
      <c r="R136" s="39" t="s">
        <v>178</v>
      </c>
      <c r="S136" s="45" t="s">
        <v>858</v>
      </c>
      <c r="T136" s="45" t="s">
        <v>756</v>
      </c>
      <c r="U136" s="46">
        <f>190000000+50000000</f>
        <v>240000000</v>
      </c>
      <c r="V136" s="46">
        <f>190000000</f>
        <v>190000000</v>
      </c>
      <c r="W136" s="46">
        <v>0</v>
      </c>
      <c r="X136" s="46">
        <v>0</v>
      </c>
      <c r="Y136" s="46">
        <v>0</v>
      </c>
      <c r="Z136" s="46">
        <v>0</v>
      </c>
      <c r="AA136" s="46">
        <v>0</v>
      </c>
      <c r="AB136" s="46">
        <v>0</v>
      </c>
      <c r="AC136" s="46">
        <v>50000000</v>
      </c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f t="shared" si="7"/>
        <v>240000000</v>
      </c>
    </row>
    <row r="137" spans="1:38" s="47" customFormat="1" x14ac:dyDescent="0.25">
      <c r="A137" s="39" t="s">
        <v>364</v>
      </c>
      <c r="B137" s="39" t="s">
        <v>9</v>
      </c>
      <c r="C137" s="39" t="s">
        <v>706</v>
      </c>
      <c r="D137" s="39" t="s">
        <v>194</v>
      </c>
      <c r="E137" s="40" t="s">
        <v>228</v>
      </c>
      <c r="F137" s="39" t="s">
        <v>5</v>
      </c>
      <c r="G137" s="41">
        <v>4599</v>
      </c>
      <c r="H137" s="39" t="s">
        <v>143</v>
      </c>
      <c r="I137" s="39" t="s">
        <v>516</v>
      </c>
      <c r="J137" s="39" t="s">
        <v>684</v>
      </c>
      <c r="K137" s="41">
        <v>4599038</v>
      </c>
      <c r="L137" s="39" t="s">
        <v>685</v>
      </c>
      <c r="M137" s="41">
        <v>459903800</v>
      </c>
      <c r="N137" s="43">
        <v>2</v>
      </c>
      <c r="O137" s="39" t="s">
        <v>837</v>
      </c>
      <c r="P137" s="39" t="s">
        <v>863</v>
      </c>
      <c r="Q137" s="44" t="s">
        <v>935</v>
      </c>
      <c r="R137" s="39" t="s">
        <v>184</v>
      </c>
      <c r="S137" s="45" t="s">
        <v>859</v>
      </c>
      <c r="T137" s="45" t="s">
        <v>754</v>
      </c>
      <c r="U137" s="46">
        <v>27000000</v>
      </c>
      <c r="V137" s="46">
        <v>27000000</v>
      </c>
      <c r="W137" s="46">
        <v>0</v>
      </c>
      <c r="X137" s="46">
        <v>0</v>
      </c>
      <c r="Y137" s="46">
        <v>0</v>
      </c>
      <c r="Z137" s="46">
        <v>0</v>
      </c>
      <c r="AA137" s="46">
        <v>0</v>
      </c>
      <c r="AB137" s="46">
        <v>0</v>
      </c>
      <c r="AC137" s="46">
        <v>0</v>
      </c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f t="shared" si="7"/>
        <v>27000000</v>
      </c>
    </row>
    <row r="138" spans="1:38" s="47" customFormat="1" x14ac:dyDescent="0.25">
      <c r="A138" s="39" t="s">
        <v>365</v>
      </c>
      <c r="B138" s="39" t="s">
        <v>2</v>
      </c>
      <c r="C138" s="39" t="s">
        <v>706</v>
      </c>
      <c r="D138" s="39" t="s">
        <v>194</v>
      </c>
      <c r="E138" s="40" t="s">
        <v>228</v>
      </c>
      <c r="F138" s="39" t="s">
        <v>5</v>
      </c>
      <c r="G138" s="41">
        <v>4599</v>
      </c>
      <c r="H138" s="39" t="s">
        <v>143</v>
      </c>
      <c r="I138" s="39" t="s">
        <v>517</v>
      </c>
      <c r="J138" s="39" t="s">
        <v>82</v>
      </c>
      <c r="K138" s="41">
        <v>4599023</v>
      </c>
      <c r="L138" s="39" t="s">
        <v>83</v>
      </c>
      <c r="M138" s="41">
        <v>459902300</v>
      </c>
      <c r="N138" s="43">
        <v>1</v>
      </c>
      <c r="O138" s="39" t="s">
        <v>849</v>
      </c>
      <c r="P138" s="39" t="s">
        <v>852</v>
      </c>
      <c r="Q138" s="44" t="s">
        <v>935</v>
      </c>
      <c r="R138" s="39" t="s">
        <v>712</v>
      </c>
      <c r="S138" s="45" t="s">
        <v>860</v>
      </c>
      <c r="T138" s="45" t="s">
        <v>915</v>
      </c>
      <c r="U138" s="46">
        <v>20000000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B138" s="46">
        <v>0</v>
      </c>
      <c r="AC138" s="46">
        <v>20000000</v>
      </c>
      <c r="AD138" s="46">
        <v>0</v>
      </c>
      <c r="AE138" s="46">
        <v>0</v>
      </c>
      <c r="AF138" s="46">
        <v>0</v>
      </c>
      <c r="AG138" s="46">
        <v>0</v>
      </c>
      <c r="AH138" s="46">
        <v>0</v>
      </c>
      <c r="AI138" s="46">
        <v>0</v>
      </c>
      <c r="AJ138" s="46">
        <v>0</v>
      </c>
      <c r="AK138" s="46">
        <v>0</v>
      </c>
      <c r="AL138" s="46">
        <f t="shared" si="7"/>
        <v>20000000</v>
      </c>
    </row>
    <row r="139" spans="1:38" s="47" customFormat="1" x14ac:dyDescent="0.25">
      <c r="A139" s="39" t="s">
        <v>366</v>
      </c>
      <c r="B139" s="39" t="s">
        <v>2</v>
      </c>
      <c r="C139" s="39" t="s">
        <v>9</v>
      </c>
      <c r="D139" s="39" t="s">
        <v>194</v>
      </c>
      <c r="E139" s="40" t="s">
        <v>228</v>
      </c>
      <c r="F139" s="39" t="s">
        <v>5</v>
      </c>
      <c r="G139" s="41">
        <v>4599</v>
      </c>
      <c r="H139" s="39" t="s">
        <v>143</v>
      </c>
      <c r="I139" s="39" t="s">
        <v>518</v>
      </c>
      <c r="J139" s="39" t="s">
        <v>28</v>
      </c>
      <c r="K139" s="41">
        <v>4599031</v>
      </c>
      <c r="L139" s="39" t="s">
        <v>681</v>
      </c>
      <c r="M139" s="41">
        <v>459903105</v>
      </c>
      <c r="N139" s="43">
        <v>1</v>
      </c>
      <c r="O139" s="39" t="s">
        <v>849</v>
      </c>
      <c r="P139" s="39" t="s">
        <v>852</v>
      </c>
      <c r="Q139" s="44" t="s">
        <v>935</v>
      </c>
      <c r="R139" s="39" t="s">
        <v>712</v>
      </c>
      <c r="S139" s="45" t="s">
        <v>123</v>
      </c>
      <c r="T139" s="45" t="s">
        <v>754</v>
      </c>
      <c r="U139" s="46">
        <v>1096800000</v>
      </c>
      <c r="V139" s="46">
        <v>1096800000</v>
      </c>
      <c r="W139" s="46">
        <v>0</v>
      </c>
      <c r="X139" s="46">
        <v>0</v>
      </c>
      <c r="Y139" s="46">
        <v>0</v>
      </c>
      <c r="Z139" s="46">
        <v>0</v>
      </c>
      <c r="AA139" s="46">
        <v>0</v>
      </c>
      <c r="AB139" s="46">
        <v>0</v>
      </c>
      <c r="AC139" s="46">
        <v>0</v>
      </c>
      <c r="AD139" s="46">
        <v>0</v>
      </c>
      <c r="AE139" s="46">
        <v>0</v>
      </c>
      <c r="AF139" s="46">
        <v>0</v>
      </c>
      <c r="AG139" s="46">
        <v>0</v>
      </c>
      <c r="AH139" s="46">
        <v>0</v>
      </c>
      <c r="AI139" s="46">
        <v>0</v>
      </c>
      <c r="AJ139" s="46">
        <v>0</v>
      </c>
      <c r="AK139" s="46">
        <v>0</v>
      </c>
      <c r="AL139" s="46">
        <f t="shared" si="7"/>
        <v>1096800000</v>
      </c>
    </row>
    <row r="140" spans="1:38" s="47" customFormat="1" x14ac:dyDescent="0.25">
      <c r="A140" s="39" t="s">
        <v>366</v>
      </c>
      <c r="B140" s="39" t="s">
        <v>9</v>
      </c>
      <c r="C140" s="39" t="s">
        <v>706</v>
      </c>
      <c r="D140" s="39" t="s">
        <v>194</v>
      </c>
      <c r="E140" s="40" t="s">
        <v>228</v>
      </c>
      <c r="F140" s="39" t="s">
        <v>5</v>
      </c>
      <c r="G140" s="41">
        <v>4599</v>
      </c>
      <c r="H140" s="39" t="s">
        <v>143</v>
      </c>
      <c r="I140" s="39" t="s">
        <v>518</v>
      </c>
      <c r="J140" s="39" t="s">
        <v>28</v>
      </c>
      <c r="K140" s="41">
        <v>4599031</v>
      </c>
      <c r="L140" s="39" t="s">
        <v>681</v>
      </c>
      <c r="M140" s="41">
        <v>459903105</v>
      </c>
      <c r="N140" s="43">
        <v>1</v>
      </c>
      <c r="O140" s="39" t="s">
        <v>837</v>
      </c>
      <c r="P140" s="39" t="s">
        <v>863</v>
      </c>
      <c r="Q140" s="44" t="s">
        <v>935</v>
      </c>
      <c r="R140" s="39" t="s">
        <v>184</v>
      </c>
      <c r="S140" s="45" t="s">
        <v>152</v>
      </c>
      <c r="T140" s="45" t="s">
        <v>754</v>
      </c>
      <c r="U140" s="46">
        <v>49500000</v>
      </c>
      <c r="V140" s="46">
        <v>49500000</v>
      </c>
      <c r="W140" s="46">
        <v>0</v>
      </c>
      <c r="X140" s="46">
        <v>0</v>
      </c>
      <c r="Y140" s="46">
        <v>0</v>
      </c>
      <c r="Z140" s="46">
        <v>0</v>
      </c>
      <c r="AA140" s="46">
        <v>0</v>
      </c>
      <c r="AB140" s="46">
        <v>0</v>
      </c>
      <c r="AC140" s="46">
        <v>0</v>
      </c>
      <c r="AD140" s="46">
        <v>0</v>
      </c>
      <c r="AE140" s="46">
        <v>0</v>
      </c>
      <c r="AF140" s="46">
        <v>0</v>
      </c>
      <c r="AG140" s="46">
        <v>0</v>
      </c>
      <c r="AH140" s="46">
        <v>0</v>
      </c>
      <c r="AI140" s="46">
        <v>0</v>
      </c>
      <c r="AJ140" s="46">
        <v>0</v>
      </c>
      <c r="AK140" s="46">
        <v>0</v>
      </c>
      <c r="AL140" s="46">
        <f t="shared" si="7"/>
        <v>49500000</v>
      </c>
    </row>
    <row r="141" spans="1:38" s="47" customFormat="1" x14ac:dyDescent="0.25">
      <c r="A141" s="39" t="s">
        <v>367</v>
      </c>
      <c r="B141" s="39" t="s">
        <v>9</v>
      </c>
      <c r="C141" s="39" t="s">
        <v>706</v>
      </c>
      <c r="D141" s="39" t="s">
        <v>194</v>
      </c>
      <c r="E141" s="40" t="s">
        <v>228</v>
      </c>
      <c r="F141" s="39" t="s">
        <v>5</v>
      </c>
      <c r="G141" s="41">
        <v>4599</v>
      </c>
      <c r="H141" s="39" t="s">
        <v>143</v>
      </c>
      <c r="I141" s="39" t="s">
        <v>519</v>
      </c>
      <c r="J141" s="39" t="s">
        <v>686</v>
      </c>
      <c r="K141" s="41">
        <v>4599037</v>
      </c>
      <c r="L141" s="39" t="s">
        <v>687</v>
      </c>
      <c r="M141" s="41">
        <v>459903700</v>
      </c>
      <c r="N141" s="43">
        <v>0.5</v>
      </c>
      <c r="O141" s="39" t="s">
        <v>837</v>
      </c>
      <c r="P141" s="39" t="s">
        <v>863</v>
      </c>
      <c r="Q141" s="44" t="s">
        <v>935</v>
      </c>
      <c r="R141" s="39" t="s">
        <v>178</v>
      </c>
      <c r="S141" s="45" t="s">
        <v>861</v>
      </c>
      <c r="T141" s="45" t="s">
        <v>764</v>
      </c>
      <c r="U141" s="46">
        <v>52342142</v>
      </c>
      <c r="V141" s="46">
        <v>0</v>
      </c>
      <c r="W141" s="46">
        <v>0</v>
      </c>
      <c r="X141" s="46">
        <v>0</v>
      </c>
      <c r="Y141" s="46">
        <v>0</v>
      </c>
      <c r="Z141" s="46">
        <v>0</v>
      </c>
      <c r="AA141" s="46">
        <v>0</v>
      </c>
      <c r="AB141" s="46">
        <v>0</v>
      </c>
      <c r="AC141" s="46">
        <v>52342142</v>
      </c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f t="shared" si="7"/>
        <v>52342142</v>
      </c>
    </row>
    <row r="142" spans="1:38" s="47" customFormat="1" x14ac:dyDescent="0.25">
      <c r="A142" s="39" t="s">
        <v>368</v>
      </c>
      <c r="B142" s="39" t="s">
        <v>8</v>
      </c>
      <c r="C142" s="39" t="s">
        <v>706</v>
      </c>
      <c r="D142" s="39" t="s">
        <v>194</v>
      </c>
      <c r="E142" s="40" t="s">
        <v>228</v>
      </c>
      <c r="F142" s="39" t="s">
        <v>5</v>
      </c>
      <c r="G142" s="41">
        <v>4599</v>
      </c>
      <c r="H142" s="39" t="s">
        <v>143</v>
      </c>
      <c r="I142" s="39" t="s">
        <v>520</v>
      </c>
      <c r="J142" s="39" t="s">
        <v>28</v>
      </c>
      <c r="K142" s="41">
        <v>4599031</v>
      </c>
      <c r="L142" s="39" t="s">
        <v>683</v>
      </c>
      <c r="M142" s="41">
        <v>459903103</v>
      </c>
      <c r="N142" s="43">
        <v>1</v>
      </c>
      <c r="O142" s="39" t="s">
        <v>738</v>
      </c>
      <c r="P142" s="44" t="s">
        <v>930</v>
      </c>
      <c r="Q142" s="44" t="s">
        <v>935</v>
      </c>
      <c r="R142" s="39" t="s">
        <v>741</v>
      </c>
      <c r="S142" s="45" t="s">
        <v>862</v>
      </c>
      <c r="T142" s="45" t="s">
        <v>754</v>
      </c>
      <c r="U142" s="46">
        <v>121000000</v>
      </c>
      <c r="V142" s="46">
        <v>121000000</v>
      </c>
      <c r="W142" s="46">
        <v>0</v>
      </c>
      <c r="X142" s="46">
        <v>0</v>
      </c>
      <c r="Y142" s="46">
        <v>0</v>
      </c>
      <c r="Z142" s="46">
        <v>0</v>
      </c>
      <c r="AA142" s="46">
        <v>0</v>
      </c>
      <c r="AB142" s="46">
        <v>0</v>
      </c>
      <c r="AC142" s="46">
        <v>0</v>
      </c>
      <c r="AD142" s="46">
        <v>0</v>
      </c>
      <c r="AE142" s="46">
        <v>0</v>
      </c>
      <c r="AF142" s="46">
        <v>0</v>
      </c>
      <c r="AG142" s="46">
        <v>0</v>
      </c>
      <c r="AH142" s="46">
        <v>0</v>
      </c>
      <c r="AI142" s="46">
        <v>0</v>
      </c>
      <c r="AJ142" s="46">
        <v>0</v>
      </c>
      <c r="AK142" s="46">
        <v>0</v>
      </c>
      <c r="AL142" s="46">
        <f t="shared" si="7"/>
        <v>121000000</v>
      </c>
    </row>
    <row r="143" spans="1:38" s="47" customFormat="1" x14ac:dyDescent="0.25">
      <c r="A143" s="39" t="s">
        <v>369</v>
      </c>
      <c r="B143" s="39" t="s">
        <v>2</v>
      </c>
      <c r="C143" s="39" t="s">
        <v>706</v>
      </c>
      <c r="D143" s="39" t="s">
        <v>194</v>
      </c>
      <c r="E143" s="40" t="s">
        <v>228</v>
      </c>
      <c r="F143" s="39" t="s">
        <v>5</v>
      </c>
      <c r="G143" s="41">
        <v>4599</v>
      </c>
      <c r="H143" s="39" t="s">
        <v>143</v>
      </c>
      <c r="I143" s="39" t="s">
        <v>521</v>
      </c>
      <c r="J143" s="39" t="s">
        <v>28</v>
      </c>
      <c r="K143" s="41">
        <v>4599031</v>
      </c>
      <c r="L143" s="39" t="s">
        <v>681</v>
      </c>
      <c r="M143" s="41">
        <v>459903105</v>
      </c>
      <c r="N143" s="43">
        <v>1</v>
      </c>
      <c r="O143" s="39" t="s">
        <v>849</v>
      </c>
      <c r="P143" s="39" t="s">
        <v>852</v>
      </c>
      <c r="Q143" s="44" t="s">
        <v>935</v>
      </c>
      <c r="R143" s="39" t="s">
        <v>933</v>
      </c>
      <c r="S143" s="45" t="s">
        <v>160</v>
      </c>
      <c r="T143" s="45" t="s">
        <v>754</v>
      </c>
      <c r="U143" s="46">
        <v>390500000</v>
      </c>
      <c r="V143" s="46">
        <v>390500000</v>
      </c>
      <c r="W143" s="46">
        <v>0</v>
      </c>
      <c r="X143" s="46">
        <v>0</v>
      </c>
      <c r="Y143" s="46">
        <v>0</v>
      </c>
      <c r="Z143" s="46">
        <v>0</v>
      </c>
      <c r="AA143" s="46">
        <v>0</v>
      </c>
      <c r="AB143" s="46">
        <v>0</v>
      </c>
      <c r="AC143" s="46">
        <v>0</v>
      </c>
      <c r="AD143" s="46">
        <v>0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v>0</v>
      </c>
      <c r="AK143" s="46">
        <v>0</v>
      </c>
      <c r="AL143" s="46">
        <f t="shared" si="7"/>
        <v>390500000</v>
      </c>
    </row>
    <row r="144" spans="1:38" s="47" customFormat="1" x14ac:dyDescent="0.25">
      <c r="A144" s="39" t="s">
        <v>370</v>
      </c>
      <c r="B144" s="39" t="s">
        <v>2</v>
      </c>
      <c r="C144" s="39" t="s">
        <v>706</v>
      </c>
      <c r="D144" s="39" t="s">
        <v>194</v>
      </c>
      <c r="E144" s="40" t="s">
        <v>228</v>
      </c>
      <c r="F144" s="39" t="s">
        <v>5</v>
      </c>
      <c r="G144" s="41">
        <v>4599</v>
      </c>
      <c r="H144" s="39" t="s">
        <v>143</v>
      </c>
      <c r="I144" s="39" t="s">
        <v>522</v>
      </c>
      <c r="J144" s="39" t="s">
        <v>28</v>
      </c>
      <c r="K144" s="41">
        <v>4599031</v>
      </c>
      <c r="L144" s="39" t="s">
        <v>84</v>
      </c>
      <c r="M144" s="41">
        <v>459903101</v>
      </c>
      <c r="N144" s="43">
        <v>1</v>
      </c>
      <c r="O144" s="39" t="s">
        <v>849</v>
      </c>
      <c r="P144" s="39" t="s">
        <v>852</v>
      </c>
      <c r="Q144" s="44" t="s">
        <v>935</v>
      </c>
      <c r="R144" s="39" t="s">
        <v>715</v>
      </c>
      <c r="S144" s="45" t="s">
        <v>864</v>
      </c>
      <c r="T144" s="45" t="s">
        <v>754</v>
      </c>
      <c r="U144" s="46">
        <v>165000000</v>
      </c>
      <c r="V144" s="46">
        <v>165000000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B144" s="46">
        <v>0</v>
      </c>
      <c r="AC144" s="46">
        <v>0</v>
      </c>
      <c r="AD144" s="46">
        <v>0</v>
      </c>
      <c r="AE144" s="46">
        <v>0</v>
      </c>
      <c r="AF144" s="46">
        <v>0</v>
      </c>
      <c r="AG144" s="46">
        <v>0</v>
      </c>
      <c r="AH144" s="46">
        <v>0</v>
      </c>
      <c r="AI144" s="46">
        <v>0</v>
      </c>
      <c r="AJ144" s="46">
        <v>0</v>
      </c>
      <c r="AK144" s="46">
        <v>0</v>
      </c>
      <c r="AL144" s="46">
        <f t="shared" si="7"/>
        <v>165000000</v>
      </c>
    </row>
    <row r="145" spans="1:38" s="47" customFormat="1" x14ac:dyDescent="0.25">
      <c r="A145" s="39" t="s">
        <v>371</v>
      </c>
      <c r="B145" s="39" t="s">
        <v>2</v>
      </c>
      <c r="C145" s="39" t="s">
        <v>9</v>
      </c>
      <c r="D145" s="39" t="s">
        <v>194</v>
      </c>
      <c r="E145" s="40" t="s">
        <v>228</v>
      </c>
      <c r="F145" s="39" t="s">
        <v>5</v>
      </c>
      <c r="G145" s="41">
        <v>4599</v>
      </c>
      <c r="H145" s="42" t="s">
        <v>143</v>
      </c>
      <c r="I145" s="42" t="s">
        <v>523</v>
      </c>
      <c r="J145" s="39" t="s">
        <v>28</v>
      </c>
      <c r="K145" s="41">
        <v>4599031</v>
      </c>
      <c r="L145" s="39" t="s">
        <v>688</v>
      </c>
      <c r="M145" s="41">
        <v>459903100</v>
      </c>
      <c r="N145" s="43">
        <v>1</v>
      </c>
      <c r="O145" s="39" t="s">
        <v>849</v>
      </c>
      <c r="P145" s="39" t="s">
        <v>852</v>
      </c>
      <c r="Q145" s="44" t="s">
        <v>935</v>
      </c>
      <c r="R145" s="39" t="s">
        <v>710</v>
      </c>
      <c r="S145" s="45" t="s">
        <v>865</v>
      </c>
      <c r="T145" s="45" t="s">
        <v>754</v>
      </c>
      <c r="U145" s="46">
        <v>38500000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B145" s="46">
        <v>0</v>
      </c>
      <c r="AC145" s="46">
        <v>0</v>
      </c>
      <c r="AD145" s="46">
        <v>0</v>
      </c>
      <c r="AE145" s="46">
        <v>0</v>
      </c>
      <c r="AF145" s="46">
        <v>0</v>
      </c>
      <c r="AG145" s="46">
        <v>0</v>
      </c>
      <c r="AH145" s="46">
        <v>0</v>
      </c>
      <c r="AI145" s="46">
        <v>0</v>
      </c>
      <c r="AJ145" s="46">
        <v>0</v>
      </c>
      <c r="AK145" s="46">
        <v>0</v>
      </c>
      <c r="AL145" s="46">
        <f t="shared" si="7"/>
        <v>0</v>
      </c>
    </row>
    <row r="146" spans="1:38" x14ac:dyDescent="0.25">
      <c r="U146" s="24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 x14ac:dyDescent="0.25">
      <c r="U147" s="24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 x14ac:dyDescent="0.25">
      <c r="U148" s="24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 x14ac:dyDescent="0.25"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 x14ac:dyDescent="0.25"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 x14ac:dyDescent="0.25"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 x14ac:dyDescent="0.25"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 x14ac:dyDescent="0.25"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 x14ac:dyDescent="0.25"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 x14ac:dyDescent="0.25"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 x14ac:dyDescent="0.25"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 x14ac:dyDescent="0.25"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</sheetData>
  <sheetProtection formatCells="0" formatColumns="0" formatRows="0" insertColumns="0" insertRows="0" insertHyperlinks="0" deleteColumns="0" deleteRows="0" sort="0" autoFilter="0" pivotTables="0"/>
  <autoFilter ref="A5:AL145" xr:uid="{3D5D0A62-321B-440A-89E3-379E28F9FFC1}"/>
  <mergeCells count="8">
    <mergeCell ref="A1:C3"/>
    <mergeCell ref="D2:AL2"/>
    <mergeCell ref="V4:AL4"/>
    <mergeCell ref="H4:N4"/>
    <mergeCell ref="D4:G4"/>
    <mergeCell ref="B4:C4"/>
    <mergeCell ref="O4:R4"/>
    <mergeCell ref="S4:U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9A62AF0-EF84-4529-B14D-BE5CDED84C67}">
          <x14:formula1>
            <xm:f>Listas!$C$2:$C$8</xm:f>
          </x14:formula1>
          <xm:sqref>B45:B1048576 B6:B43</xm:sqref>
        </x14:dataValidation>
        <x14:dataValidation type="list" allowBlank="1" showInputMessage="1" showErrorMessage="1" xr:uid="{5BB3A731-53A6-4F92-8F2E-6A402E54A8E0}">
          <x14:formula1>
            <xm:f>Listas!$C$2:$C$9</xm:f>
          </x14:formula1>
          <xm:sqref>B44 C6:C1048576</xm:sqref>
        </x14:dataValidation>
        <x14:dataValidation type="list" allowBlank="1" showInputMessage="1" showErrorMessage="1" xr:uid="{93DB9EB2-94EA-4C5C-9AB2-AA8AA543E8F4}">
          <x14:formula1>
            <xm:f>Listas!$H$2:$H$3</xm:f>
          </x14:formula1>
          <xm:sqref>H146:H1048576</xm:sqref>
        </x14:dataValidation>
        <x14:dataValidation type="list" allowBlank="1" showInputMessage="1" showErrorMessage="1" xr:uid="{2AEA5B79-92FA-4826-9C97-0F080BA62E33}">
          <x14:formula1>
            <xm:f>Listas!$A$2:$A$6</xm:f>
          </x14:formula1>
          <xm:sqref>D146:D1048576</xm:sqref>
        </x14:dataValidation>
        <x14:dataValidation type="list" allowBlank="1" showInputMessage="1" showErrorMessage="1" xr:uid="{FDAF4E27-5AFD-4663-B394-8AE0454643D1}">
          <x14:formula1>
            <xm:f>Listas!$F$2:$F$18</xm:f>
          </x14:formula1>
          <xm:sqref>E146:E1048576</xm:sqref>
        </x14:dataValidation>
        <x14:dataValidation type="list" allowBlank="1" showInputMessage="1" showErrorMessage="1" xr:uid="{735D6823-EB55-401D-AFFF-1227C1752D03}">
          <x14:formula1>
            <xm:f>Listas!$D$2:$D$37</xm:f>
          </x14:formula1>
          <xm:sqref>R6:R1048576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6C57-0054-4217-AF2B-220C18B2EA34}">
  <dimension ref="A1:N39"/>
  <sheetViews>
    <sheetView workbookViewId="0">
      <selection activeCell="E26" sqref="E26"/>
    </sheetView>
  </sheetViews>
  <sheetFormatPr baseColWidth="10" defaultRowHeight="14.25" x14ac:dyDescent="0.2"/>
  <cols>
    <col min="1" max="1" width="23.42578125" style="1" customWidth="1"/>
    <col min="2" max="2" width="2.5703125" style="1" customWidth="1"/>
    <col min="3" max="3" width="23.42578125" style="1" customWidth="1"/>
    <col min="4" max="4" width="23.42578125" style="10" customWidth="1"/>
    <col min="5" max="5" width="2.5703125" style="1" customWidth="1"/>
    <col min="6" max="6" width="23.42578125" style="1" customWidth="1"/>
    <col min="7" max="7" width="2.28515625" style="1" customWidth="1"/>
    <col min="8" max="8" width="9" style="1" customWidth="1"/>
    <col min="9" max="9" width="2.5703125" style="1" customWidth="1"/>
    <col min="10" max="14" width="23.42578125" style="1" customWidth="1"/>
    <col min="15" max="16384" width="11.42578125" style="1"/>
  </cols>
  <sheetData>
    <row r="1" spans="1:14" ht="33.75" x14ac:dyDescent="0.25">
      <c r="A1" s="2" t="s">
        <v>162</v>
      </c>
      <c r="B1"/>
      <c r="C1" s="2" t="s">
        <v>163</v>
      </c>
      <c r="D1" s="2" t="s">
        <v>164</v>
      </c>
      <c r="E1"/>
      <c r="F1" s="2" t="s">
        <v>165</v>
      </c>
      <c r="G1"/>
      <c r="H1" s="2" t="s">
        <v>120</v>
      </c>
      <c r="I1"/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</row>
    <row r="2" spans="1:14" ht="33.75" x14ac:dyDescent="0.25">
      <c r="A2" s="3" t="s">
        <v>171</v>
      </c>
      <c r="B2"/>
      <c r="C2" s="4" t="s">
        <v>9</v>
      </c>
      <c r="D2" s="5" t="s">
        <v>172</v>
      </c>
      <c r="E2"/>
      <c r="F2" s="4" t="s">
        <v>173</v>
      </c>
      <c r="G2"/>
      <c r="H2" s="6" t="s">
        <v>142</v>
      </c>
      <c r="I2"/>
      <c r="J2" s="7" t="s">
        <v>174</v>
      </c>
      <c r="K2" s="7" t="s">
        <v>175</v>
      </c>
      <c r="L2" s="7" t="s">
        <v>176</v>
      </c>
      <c r="M2" s="7"/>
      <c r="N2" s="7"/>
    </row>
    <row r="3" spans="1:14" ht="22.5" x14ac:dyDescent="0.25">
      <c r="A3" s="7" t="s">
        <v>177</v>
      </c>
      <c r="B3"/>
      <c r="C3" s="7" t="s">
        <v>2</v>
      </c>
      <c r="D3" s="5" t="s">
        <v>724</v>
      </c>
      <c r="E3"/>
      <c r="F3" s="4" t="s">
        <v>179</v>
      </c>
      <c r="G3"/>
      <c r="H3" s="8" t="s">
        <v>143</v>
      </c>
      <c r="I3"/>
      <c r="J3" s="7" t="s">
        <v>180</v>
      </c>
      <c r="K3" s="7" t="s">
        <v>181</v>
      </c>
      <c r="L3" s="7" t="s">
        <v>182</v>
      </c>
      <c r="M3" s="7"/>
      <c r="N3" s="7"/>
    </row>
    <row r="4" spans="1:14" ht="22.5" x14ac:dyDescent="0.25">
      <c r="A4" s="7" t="s">
        <v>183</v>
      </c>
      <c r="B4"/>
      <c r="C4" s="4" t="s">
        <v>8</v>
      </c>
      <c r="D4" s="5" t="s">
        <v>725</v>
      </c>
      <c r="E4"/>
      <c r="F4" s="4" t="s">
        <v>185</v>
      </c>
      <c r="G4"/>
      <c r="H4" s="6"/>
      <c r="I4"/>
      <c r="J4" s="7" t="s">
        <v>186</v>
      </c>
      <c r="K4" s="7" t="s">
        <v>187</v>
      </c>
      <c r="L4" s="7" t="s">
        <v>188</v>
      </c>
      <c r="M4" s="7"/>
      <c r="N4" s="7"/>
    </row>
    <row r="5" spans="1:14" ht="33.75" x14ac:dyDescent="0.25">
      <c r="A5" s="7" t="s">
        <v>189</v>
      </c>
      <c r="B5"/>
      <c r="C5" s="4" t="s">
        <v>190</v>
      </c>
      <c r="D5" s="5" t="s">
        <v>726</v>
      </c>
      <c r="E5"/>
      <c r="F5" s="4" t="s">
        <v>191</v>
      </c>
      <c r="G5"/>
      <c r="H5" s="6"/>
      <c r="I5"/>
      <c r="J5" s="7" t="s">
        <v>192</v>
      </c>
      <c r="K5" s="7" t="s">
        <v>193</v>
      </c>
      <c r="L5" s="7"/>
      <c r="M5" s="7"/>
      <c r="N5" s="7"/>
    </row>
    <row r="6" spans="1:14" ht="22.5" x14ac:dyDescent="0.25">
      <c r="A6" s="7" t="s">
        <v>194</v>
      </c>
      <c r="B6"/>
      <c r="C6" s="4" t="s">
        <v>1</v>
      </c>
      <c r="D6" s="5" t="s">
        <v>718</v>
      </c>
      <c r="E6"/>
      <c r="F6" s="4" t="s">
        <v>195</v>
      </c>
      <c r="G6"/>
      <c r="H6" s="6"/>
      <c r="I6"/>
      <c r="J6" s="7" t="s">
        <v>196</v>
      </c>
      <c r="K6" s="7" t="s">
        <v>197</v>
      </c>
      <c r="L6" s="7"/>
      <c r="M6" s="7"/>
      <c r="N6" s="7"/>
    </row>
    <row r="7" spans="1:14" ht="15" x14ac:dyDescent="0.25">
      <c r="A7" s="7"/>
      <c r="B7"/>
      <c r="C7" s="4" t="s">
        <v>707</v>
      </c>
      <c r="D7" s="5" t="s">
        <v>717</v>
      </c>
      <c r="E7"/>
      <c r="F7" s="4" t="s">
        <v>198</v>
      </c>
      <c r="G7"/>
      <c r="H7" s="9"/>
      <c r="I7"/>
      <c r="J7" s="7" t="s">
        <v>199</v>
      </c>
      <c r="K7" s="7" t="s">
        <v>200</v>
      </c>
      <c r="L7" s="7"/>
      <c r="M7" s="7"/>
      <c r="N7" s="7"/>
    </row>
    <row r="8" spans="1:14" ht="22.5" x14ac:dyDescent="0.25">
      <c r="A8" s="7"/>
      <c r="B8"/>
      <c r="C8" s="4" t="s">
        <v>201</v>
      </c>
      <c r="D8" s="5" t="s">
        <v>719</v>
      </c>
      <c r="E8"/>
      <c r="F8" s="4" t="s">
        <v>203</v>
      </c>
      <c r="G8"/>
      <c r="H8" s="9"/>
      <c r="I8"/>
      <c r="J8" s="7" t="s">
        <v>204</v>
      </c>
      <c r="K8" s="7" t="s">
        <v>205</v>
      </c>
      <c r="L8" s="7"/>
      <c r="M8" s="7"/>
      <c r="N8" s="7"/>
    </row>
    <row r="9" spans="1:14" ht="22.5" x14ac:dyDescent="0.25">
      <c r="A9" s="7"/>
      <c r="B9"/>
      <c r="C9" s="7" t="s">
        <v>706</v>
      </c>
      <c r="D9" s="5" t="s">
        <v>720</v>
      </c>
      <c r="E9"/>
      <c r="F9" s="4" t="s">
        <v>207</v>
      </c>
      <c r="G9"/>
      <c r="I9"/>
      <c r="J9" s="7" t="s">
        <v>208</v>
      </c>
      <c r="K9" s="7"/>
      <c r="L9" s="7"/>
      <c r="M9" s="7"/>
      <c r="N9" s="7"/>
    </row>
    <row r="10" spans="1:14" ht="22.5" x14ac:dyDescent="0.25">
      <c r="A10" s="7"/>
      <c r="B10"/>
      <c r="D10" s="5" t="s">
        <v>721</v>
      </c>
      <c r="E10"/>
      <c r="F10" s="4" t="s">
        <v>210</v>
      </c>
      <c r="G10"/>
      <c r="I10"/>
      <c r="J10" s="7" t="s">
        <v>211</v>
      </c>
      <c r="K10" s="7"/>
      <c r="L10" s="7"/>
      <c r="M10" s="7"/>
      <c r="N10" s="7"/>
    </row>
    <row r="11" spans="1:14" ht="22.5" x14ac:dyDescent="0.25">
      <c r="A11" s="7"/>
      <c r="B11"/>
      <c r="C11" s="4"/>
      <c r="D11" s="5" t="s">
        <v>184</v>
      </c>
      <c r="E11"/>
      <c r="F11" s="4" t="s">
        <v>213</v>
      </c>
      <c r="G11"/>
      <c r="I11"/>
      <c r="J11" s="7" t="s">
        <v>214</v>
      </c>
      <c r="K11" s="7"/>
      <c r="L11" s="7"/>
      <c r="M11" s="7"/>
      <c r="N11" s="7"/>
    </row>
    <row r="12" spans="1:14" ht="22.5" x14ac:dyDescent="0.25">
      <c r="A12" s="7"/>
      <c r="B12"/>
      <c r="C12" s="7"/>
      <c r="D12" s="5" t="s">
        <v>722</v>
      </c>
      <c r="E12"/>
      <c r="F12" s="4" t="s">
        <v>215</v>
      </c>
      <c r="G12"/>
      <c r="H12" s="6"/>
      <c r="I12"/>
      <c r="J12" s="7" t="s">
        <v>216</v>
      </c>
      <c r="K12" s="7"/>
      <c r="L12" s="7"/>
      <c r="M12" s="7"/>
      <c r="N12" s="7"/>
    </row>
    <row r="13" spans="1:14" ht="22.5" x14ac:dyDescent="0.25">
      <c r="A13" s="7"/>
      <c r="B13"/>
      <c r="C13" s="10"/>
      <c r="D13" s="5" t="s">
        <v>708</v>
      </c>
      <c r="E13"/>
      <c r="F13" s="4" t="s">
        <v>218</v>
      </c>
      <c r="G13"/>
      <c r="H13" s="6"/>
      <c r="I13"/>
      <c r="J13" s="7" t="s">
        <v>219</v>
      </c>
      <c r="K13" s="7"/>
      <c r="L13" s="7"/>
      <c r="M13" s="7"/>
      <c r="N13" s="7"/>
    </row>
    <row r="14" spans="1:14" ht="22.5" x14ac:dyDescent="0.25">
      <c r="A14" s="7"/>
      <c r="B14"/>
      <c r="C14" s="10"/>
      <c r="D14" s="5" t="s">
        <v>723</v>
      </c>
      <c r="E14"/>
      <c r="F14" s="4" t="s">
        <v>220</v>
      </c>
      <c r="G14"/>
      <c r="H14" s="6"/>
      <c r="I14"/>
      <c r="J14" s="7" t="s">
        <v>221</v>
      </c>
      <c r="K14" s="7"/>
      <c r="L14" s="7"/>
      <c r="M14" s="7"/>
      <c r="N14" s="7"/>
    </row>
    <row r="15" spans="1:14" ht="15" x14ac:dyDescent="0.25">
      <c r="A15" s="7"/>
      <c r="B15"/>
      <c r="C15" s="10"/>
      <c r="D15" s="5" t="s">
        <v>709</v>
      </c>
      <c r="E15"/>
      <c r="F15" s="4" t="s">
        <v>222</v>
      </c>
      <c r="G15"/>
      <c r="H15" s="9"/>
      <c r="I15"/>
      <c r="J15" s="7" t="s">
        <v>223</v>
      </c>
      <c r="K15" s="7"/>
      <c r="L15" s="7"/>
      <c r="M15" s="7"/>
      <c r="N15" s="7"/>
    </row>
    <row r="16" spans="1:14" ht="22.5" x14ac:dyDescent="0.25">
      <c r="A16" s="7"/>
      <c r="B16"/>
      <c r="C16" s="10"/>
      <c r="D16" s="5" t="s">
        <v>710</v>
      </c>
      <c r="E16"/>
      <c r="F16" s="4" t="s">
        <v>224</v>
      </c>
      <c r="G16"/>
      <c r="H16" s="9"/>
      <c r="I16"/>
      <c r="J16" s="7" t="s">
        <v>225</v>
      </c>
      <c r="K16" s="7"/>
      <c r="L16" s="7"/>
      <c r="M16" s="7"/>
      <c r="N16" s="7"/>
    </row>
    <row r="17" spans="1:14" ht="22.5" x14ac:dyDescent="0.25">
      <c r="A17" s="7"/>
      <c r="B17"/>
      <c r="C17" s="10"/>
      <c r="D17" s="5" t="s">
        <v>813</v>
      </c>
      <c r="E17"/>
      <c r="F17" s="5" t="s">
        <v>226</v>
      </c>
      <c r="G17"/>
      <c r="H17" s="9"/>
      <c r="I17"/>
      <c r="J17" s="7" t="s">
        <v>227</v>
      </c>
      <c r="K17" s="7"/>
      <c r="L17" s="7"/>
      <c r="M17" s="7"/>
      <c r="N17" s="7"/>
    </row>
    <row r="18" spans="1:14" ht="22.5" x14ac:dyDescent="0.25">
      <c r="A18" s="7"/>
      <c r="B18"/>
      <c r="C18" s="10"/>
      <c r="D18" s="10" t="s">
        <v>846</v>
      </c>
      <c r="E18"/>
      <c r="F18" s="5" t="s">
        <v>228</v>
      </c>
      <c r="G18"/>
      <c r="H18" s="9"/>
      <c r="I18"/>
      <c r="J18" s="7" t="s">
        <v>229</v>
      </c>
      <c r="K18" s="7"/>
      <c r="L18" s="7"/>
      <c r="M18" s="7"/>
      <c r="N18" s="7"/>
    </row>
    <row r="19" spans="1:14" x14ac:dyDescent="0.2">
      <c r="D19" s="10" t="s">
        <v>825</v>
      </c>
    </row>
    <row r="20" spans="1:14" ht="22.5" x14ac:dyDescent="0.2">
      <c r="D20" s="5" t="s">
        <v>714</v>
      </c>
    </row>
    <row r="21" spans="1:14" x14ac:dyDescent="0.2">
      <c r="D21" s="5" t="s">
        <v>711</v>
      </c>
      <c r="J21" s="11" t="s">
        <v>765</v>
      </c>
    </row>
    <row r="22" spans="1:14" x14ac:dyDescent="0.2">
      <c r="D22" s="5" t="s">
        <v>712</v>
      </c>
      <c r="J22" s="12" t="s">
        <v>766</v>
      </c>
    </row>
    <row r="23" spans="1:14" x14ac:dyDescent="0.2">
      <c r="D23" s="5" t="s">
        <v>713</v>
      </c>
      <c r="J23" s="13" t="s">
        <v>767</v>
      </c>
    </row>
    <row r="24" spans="1:14" x14ac:dyDescent="0.2">
      <c r="D24" s="5" t="s">
        <v>715</v>
      </c>
      <c r="J24" s="14" t="s">
        <v>768</v>
      </c>
    </row>
    <row r="25" spans="1:14" x14ac:dyDescent="0.2">
      <c r="D25" s="5" t="s">
        <v>932</v>
      </c>
      <c r="J25" s="15" t="s">
        <v>767</v>
      </c>
    </row>
    <row r="26" spans="1:14" x14ac:dyDescent="0.2">
      <c r="D26" s="5" t="s">
        <v>933</v>
      </c>
      <c r="J26" s="16" t="s">
        <v>812</v>
      </c>
    </row>
    <row r="27" spans="1:14" x14ac:dyDescent="0.2">
      <c r="D27" s="5" t="s">
        <v>202</v>
      </c>
    </row>
    <row r="28" spans="1:14" x14ac:dyDescent="0.2">
      <c r="D28" s="5" t="s">
        <v>206</v>
      </c>
    </row>
    <row r="29" spans="1:14" x14ac:dyDescent="0.2">
      <c r="D29" s="5" t="s">
        <v>209</v>
      </c>
    </row>
    <row r="30" spans="1:14" x14ac:dyDescent="0.2">
      <c r="D30" s="5" t="s">
        <v>212</v>
      </c>
    </row>
    <row r="31" spans="1:14" x14ac:dyDescent="0.2">
      <c r="D31" s="5" t="s">
        <v>736</v>
      </c>
    </row>
    <row r="32" spans="1:14" x14ac:dyDescent="0.2">
      <c r="D32" s="5" t="s">
        <v>741</v>
      </c>
    </row>
    <row r="33" spans="4:4" x14ac:dyDescent="0.2">
      <c r="D33" s="5" t="s">
        <v>698</v>
      </c>
    </row>
    <row r="34" spans="4:4" x14ac:dyDescent="0.2">
      <c r="D34" s="5" t="s">
        <v>740</v>
      </c>
    </row>
    <row r="35" spans="4:4" x14ac:dyDescent="0.2">
      <c r="D35" s="3" t="s">
        <v>217</v>
      </c>
    </row>
    <row r="36" spans="4:4" x14ac:dyDescent="0.2">
      <c r="D36" s="3" t="s">
        <v>716</v>
      </c>
    </row>
    <row r="37" spans="4:4" x14ac:dyDescent="0.2">
      <c r="D37" s="3" t="s">
        <v>695</v>
      </c>
    </row>
    <row r="38" spans="4:4" x14ac:dyDescent="0.2">
      <c r="D38" s="3" t="s">
        <v>696</v>
      </c>
    </row>
    <row r="39" spans="4:4" x14ac:dyDescent="0.2">
      <c r="D39" s="3" t="s">
        <v>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POAI_2025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Andrés Pinto Bermeo</dc:creator>
  <cp:lastModifiedBy>Sergio Andres Pinto Bermeo</cp:lastModifiedBy>
  <cp:lastPrinted>2024-10-25T02:15:17Z</cp:lastPrinted>
  <dcterms:created xsi:type="dcterms:W3CDTF">2023-01-04T15:09:56Z</dcterms:created>
  <dcterms:modified xsi:type="dcterms:W3CDTF">2024-12-20T03:11:58Z</dcterms:modified>
</cp:coreProperties>
</file>